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<sst xmlns="http://schemas.openxmlformats.org/spreadsheetml/2006/main" count="55" uniqueCount="55">
  <si>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Lp</t>
  </si>
  <si>
    <t>Wyszczególnienie</t>
  </si>
  <si>
    <t>1.</t>
  </si>
  <si>
    <t>Nadwyżka budżetowa ,wolne środki</t>
  </si>
  <si>
    <t>DOCHODY OGÓŁEM w tym:</t>
  </si>
  <si>
    <t>2A.</t>
  </si>
  <si>
    <t>2B.</t>
  </si>
  <si>
    <t>Subwencje</t>
  </si>
  <si>
    <t>WYDATKI OGÓŁEM</t>
  </si>
  <si>
    <t>3A.</t>
  </si>
  <si>
    <t>Wydatki bieżące budżetu</t>
  </si>
  <si>
    <t xml:space="preserve"> /bez odsetek od kredytów bez </t>
  </si>
  <si>
    <t>wynagrodzenia I pochodne</t>
  </si>
  <si>
    <t>5A</t>
  </si>
  <si>
    <t>5B</t>
  </si>
  <si>
    <t>5C</t>
  </si>
  <si>
    <t>Wolne środki / 4-5/</t>
  </si>
  <si>
    <t xml:space="preserve">Wydatki  inwestycyjne </t>
  </si>
  <si>
    <t>Środki do pozyskania/7-6/ w tym:</t>
  </si>
  <si>
    <t xml:space="preserve"> inwestycji i udzielonych poręczeń /w tym:</t>
  </si>
  <si>
    <t>Kredyty</t>
  </si>
  <si>
    <t>Pożyczki</t>
  </si>
  <si>
    <t xml:space="preserve">Dochody własne </t>
  </si>
  <si>
    <t>2.</t>
  </si>
  <si>
    <t>Dotacje celowe otrzymane z powiatu na zadania realizowane na podstwie porozumień między j.s.t.</t>
  </si>
  <si>
    <t>2C.</t>
  </si>
  <si>
    <t>2D.</t>
  </si>
  <si>
    <t>Wolne środki /1+2/-3A</t>
  </si>
  <si>
    <t>Obligacje</t>
  </si>
  <si>
    <t>Odsetki od kredytów i pożyczek</t>
  </si>
  <si>
    <t>5D</t>
  </si>
  <si>
    <t>Obsługa długu w tym:</t>
  </si>
  <si>
    <t>Zobowiązania łącznie w tym:</t>
  </si>
  <si>
    <t>Dotacje z ZPOR</t>
  </si>
  <si>
    <t>2E.</t>
  </si>
  <si>
    <t>Załącznik Nr 1</t>
  </si>
  <si>
    <t>Dotacje celowe  na zadania z zakresu</t>
  </si>
  <si>
    <t>administracji rządowej</t>
  </si>
  <si>
    <t>Dofinansowanie z innych źródeł</t>
  </si>
  <si>
    <t>2F.</t>
  </si>
  <si>
    <t>Udział spłaty rat kredytu,pożyczki, innych rozchodów  i odsetek oraz poręczeń w dochodach miasta ogółem</t>
  </si>
  <si>
    <t>5E</t>
  </si>
  <si>
    <t>wykup obligacji  /kryta pływalnia i drogi/</t>
  </si>
  <si>
    <t>wykup obligacji wnioskowanych                                     /budowa MPS Nr 1/</t>
  </si>
  <si>
    <t xml:space="preserve">Odsetki od obligacji  </t>
  </si>
  <si>
    <t>wykup obligacji na sfinansowanie wydatków inwestycyjnych w zakresie  infrastruktury oświatowej i komunalnej</t>
  </si>
  <si>
    <t>odsetki od obligacji na sfinansowanie wydatków inwestycyjnych w zakresie  infrastruktury oświatowej i komunalnej</t>
  </si>
  <si>
    <t>Udzielone poręczenie TBS Mława</t>
  </si>
  <si>
    <t xml:space="preserve">Spłata kredytów i pożyczek </t>
  </si>
  <si>
    <t>Inne rozchody</t>
  </si>
  <si>
    <t>5F</t>
  </si>
  <si>
    <t>5G</t>
  </si>
  <si>
    <t xml:space="preserve"> PRZEPŁYWY ŚRODKÓW BUDŻETU MIASTA DO PORĘCZENIA KREDYTU DŁUGOTERMINOWEGO DLA TBS SPÓŁKA Z O.O W MŁAWIE - 2 000 000,-ZŁ</t>
  </si>
  <si>
    <t>do Uchwały Nr XII/126/2007 Rady Miejskie w Mławie</t>
  </si>
  <si>
    <t>z dnia 31 sierpnia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</si>
</sst>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i/>
      <sz val="6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4" xfId="0" applyFont="1" applyFill="1" applyBorder="1" applyAlignment="1">
      <alignment wrapText="1" shrinkToFit="1"/>
    </xf>
    <xf numFmtId="0" fontId="8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4" fontId="0" fillId="0" borderId="22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4" fontId="5" fillId="0" borderId="3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0" fontId="5" fillId="0" borderId="44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45" xfId="0" applyFont="1" applyFill="1" applyBorder="1" applyAlignment="1">
      <alignment horizontal="right"/>
    </xf>
    <xf numFmtId="0" fontId="0" fillId="0" borderId="44" xfId="0" applyFont="1" applyBorder="1" applyAlignment="1">
      <alignment/>
    </xf>
    <xf numFmtId="0" fontId="0" fillId="0" borderId="33" xfId="0" applyFont="1" applyBorder="1" applyAlignment="1">
      <alignment/>
    </xf>
    <xf numFmtId="0" fontId="5" fillId="0" borderId="44" xfId="0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47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48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5" fillId="0" borderId="23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4" fontId="5" fillId="0" borderId="3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5" fillId="0" borderId="22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23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" fontId="5" fillId="0" borderId="26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0" fillId="0" borderId="4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16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6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6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8" fillId="0" borderId="16" xfId="0" applyFont="1" applyFill="1" applyBorder="1" applyAlignment="1">
      <alignment/>
    </xf>
    <xf numFmtId="0" fontId="0" fillId="0" borderId="46" xfId="0" applyFont="1" applyBorder="1" applyAlignment="1">
      <alignment horizontal="left"/>
    </xf>
    <xf numFmtId="0" fontId="8" fillId="0" borderId="17" xfId="0" applyFont="1" applyFill="1" applyBorder="1" applyAlignment="1">
      <alignment wrapText="1"/>
    </xf>
    <xf numFmtId="0" fontId="8" fillId="0" borderId="38" xfId="0" applyFont="1" applyFill="1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17" xfId="0" applyFont="1" applyFill="1" applyBorder="1" applyAlignment="1">
      <alignment/>
    </xf>
    <xf numFmtId="0" fontId="5" fillId="0" borderId="49" xfId="0" applyFont="1" applyBorder="1" applyAlignment="1">
      <alignment horizontal="left"/>
    </xf>
    <xf numFmtId="4" fontId="5" fillId="0" borderId="15" xfId="0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 horizontal="right"/>
    </xf>
    <xf numFmtId="4" fontId="5" fillId="0" borderId="32" xfId="0" applyNumberFormat="1" applyFont="1" applyFill="1" applyBorder="1" applyAlignment="1">
      <alignment horizontal="right"/>
    </xf>
    <xf numFmtId="4" fontId="5" fillId="0" borderId="48" xfId="0" applyNumberFormat="1" applyFont="1" applyFill="1" applyBorder="1" applyAlignment="1">
      <alignment horizontal="right"/>
    </xf>
    <xf numFmtId="4" fontId="5" fillId="0" borderId="50" xfId="0" applyNumberFormat="1" applyFont="1" applyFill="1" applyBorder="1" applyAlignment="1">
      <alignment horizontal="right" wrapText="1" shrinkToFit="1"/>
    </xf>
    <xf numFmtId="4" fontId="5" fillId="0" borderId="21" xfId="0" applyNumberFormat="1" applyFont="1" applyFill="1" applyBorder="1" applyAlignment="1">
      <alignment horizontal="right" wrapText="1" shrinkToFit="1"/>
    </xf>
    <xf numFmtId="4" fontId="5" fillId="0" borderId="51" xfId="0" applyNumberFormat="1" applyFont="1" applyFill="1" applyBorder="1" applyAlignment="1">
      <alignment horizontal="right" wrapText="1" shrinkToFit="1"/>
    </xf>
    <xf numFmtId="4" fontId="5" fillId="0" borderId="14" xfId="0" applyNumberFormat="1" applyFont="1" applyFill="1" applyBorder="1" applyAlignment="1">
      <alignment horizontal="right"/>
    </xf>
    <xf numFmtId="4" fontId="5" fillId="0" borderId="5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4" fontId="5" fillId="0" borderId="52" xfId="0" applyNumberFormat="1" applyFont="1" applyFill="1" applyBorder="1" applyAlignment="1">
      <alignment horizontal="right"/>
    </xf>
    <xf numFmtId="4" fontId="5" fillId="0" borderId="41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 wrapText="1" shrinkToFit="1"/>
    </xf>
    <xf numFmtId="4" fontId="5" fillId="0" borderId="53" xfId="0" applyNumberFormat="1" applyFont="1" applyFill="1" applyBorder="1" applyAlignment="1">
      <alignment horizontal="right"/>
    </xf>
    <xf numFmtId="4" fontId="5" fillId="0" borderId="54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 wrapText="1" shrinkToFit="1"/>
    </xf>
    <xf numFmtId="0" fontId="9" fillId="0" borderId="3" xfId="0" applyFont="1" applyBorder="1" applyAlignment="1">
      <alignment/>
    </xf>
    <xf numFmtId="0" fontId="10" fillId="0" borderId="5" xfId="0" applyFont="1" applyBorder="1" applyAlignment="1">
      <alignment/>
    </xf>
    <xf numFmtId="4" fontId="5" fillId="0" borderId="27" xfId="0" applyNumberFormat="1" applyFont="1" applyFill="1" applyBorder="1" applyAlignment="1">
      <alignment horizontal="right"/>
    </xf>
    <xf numFmtId="4" fontId="5" fillId="0" borderId="50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wrapText="1"/>
    </xf>
    <xf numFmtId="4" fontId="5" fillId="0" borderId="26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3.875" style="0" customWidth="1"/>
    <col min="2" max="2" width="42.125" style="0" customWidth="1"/>
    <col min="3" max="3" width="12.875" style="0" customWidth="1"/>
    <col min="4" max="4" width="12.625" style="0" customWidth="1"/>
    <col min="5" max="5" width="12.375" style="0" customWidth="1"/>
    <col min="6" max="6" width="12.625" style="0" customWidth="1"/>
    <col min="7" max="7" width="13.00390625" style="0" customWidth="1"/>
    <col min="8" max="8" width="12.375" style="0" customWidth="1"/>
    <col min="9" max="10" width="13.00390625" style="0" customWidth="1"/>
    <col min="11" max="11" width="12.875" style="0" customWidth="1"/>
    <col min="12" max="12" width="12.375" style="0" customWidth="1"/>
    <col min="13" max="13" width="12.875" style="0" customWidth="1"/>
    <col min="14" max="14" width="12.625" style="0" customWidth="1"/>
    <col min="15" max="16" width="12.75390625" style="0" customWidth="1"/>
    <col min="17" max="18" width="13.375" style="0" customWidth="1"/>
    <col min="19" max="19" width="12.875" style="0" customWidth="1"/>
    <col min="20" max="20" width="13.375" style="0" customWidth="1"/>
    <col min="21" max="21" width="12.75390625" style="0" customWidth="1"/>
    <col min="22" max="22" width="13.25390625" style="0" customWidth="1"/>
    <col min="23" max="23" width="13.00390625" style="0" customWidth="1"/>
    <col min="24" max="24" width="12.625" style="0" customWidth="1"/>
    <col min="25" max="25" width="13.25390625" style="0" customWidth="1"/>
    <col min="26" max="26" width="12.75390625" style="0" customWidth="1"/>
    <col min="27" max="27" width="13.375" style="0" customWidth="1"/>
    <col min="28" max="28" width="12.75390625" style="0" customWidth="1"/>
    <col min="29" max="29" width="13.125" style="0" customWidth="1"/>
    <col min="30" max="30" width="12.875" style="0" customWidth="1"/>
    <col min="31" max="31" width="12.625" style="0" customWidth="1"/>
    <col min="32" max="32" width="13.00390625" style="0" customWidth="1"/>
    <col min="33" max="33" width="12.875" style="0" customWidth="1"/>
    <col min="34" max="34" width="12.75390625" style="0" customWidth="1"/>
    <col min="35" max="35" width="12.375" style="0" customWidth="1"/>
    <col min="36" max="36" width="12.625" style="0" customWidth="1"/>
    <col min="37" max="37" width="11.75390625" style="0" bestFit="1" customWidth="1"/>
  </cols>
  <sheetData>
    <row r="1" spans="7:12" ht="12.75">
      <c r="G1" s="170" t="s">
        <v>35</v>
      </c>
      <c r="H1" s="170"/>
      <c r="I1" s="170"/>
      <c r="J1" s="28"/>
      <c r="K1" s="28"/>
      <c r="L1" s="28"/>
    </row>
    <row r="2" spans="1:13" ht="12.75">
      <c r="A2" s="2"/>
      <c r="B2" s="2"/>
      <c r="C2" s="2"/>
      <c r="D2" s="3">
        <v>101</v>
      </c>
      <c r="E2" s="2"/>
      <c r="F2" s="3"/>
      <c r="G2" s="171" t="s">
        <v>53</v>
      </c>
      <c r="H2" s="171"/>
      <c r="I2" s="171"/>
      <c r="J2" s="29"/>
      <c r="K2" s="29"/>
      <c r="L2" s="29"/>
      <c r="M2" s="3"/>
    </row>
    <row r="3" spans="1:13" ht="12.75">
      <c r="A3" s="2"/>
      <c r="B3" s="2"/>
      <c r="C3" s="2"/>
      <c r="D3" s="2"/>
      <c r="E3" s="2"/>
      <c r="F3" s="29"/>
      <c r="G3" s="171" t="s">
        <v>54</v>
      </c>
      <c r="H3" s="171"/>
      <c r="I3" s="171"/>
      <c r="J3" s="29"/>
      <c r="K3" s="29"/>
      <c r="L3" s="29"/>
      <c r="M3" s="3"/>
    </row>
    <row r="4" spans="1:36" ht="13.5" thickBot="1">
      <c r="A4" s="169" t="s">
        <v>52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3.5" thickBot="1">
      <c r="A5" s="6" t="s">
        <v>0</v>
      </c>
      <c r="B5" s="7" t="s">
        <v>1</v>
      </c>
      <c r="C5" s="9"/>
      <c r="D5" s="10"/>
      <c r="E5" s="10"/>
      <c r="F5" s="10"/>
      <c r="G5" s="10"/>
      <c r="H5" s="10"/>
      <c r="I5" s="44"/>
      <c r="J5" s="9"/>
      <c r="K5" s="10"/>
      <c r="L5" s="79"/>
      <c r="M5" s="160"/>
      <c r="N5" s="10"/>
      <c r="O5" s="10"/>
      <c r="P5" s="10"/>
      <c r="Q5" s="10"/>
      <c r="R5" s="8"/>
      <c r="S5" s="8"/>
      <c r="T5" s="11"/>
      <c r="U5" s="6"/>
      <c r="V5" s="8"/>
      <c r="W5" s="8"/>
      <c r="X5" s="8"/>
      <c r="Y5" s="82"/>
      <c r="Z5" s="8"/>
      <c r="AA5" s="8"/>
      <c r="AB5" s="8"/>
      <c r="AC5" s="8"/>
      <c r="AD5" s="8"/>
      <c r="AE5" s="11"/>
      <c r="AF5" s="6"/>
      <c r="AG5" s="8"/>
      <c r="AH5" s="8"/>
      <c r="AI5" s="8"/>
      <c r="AJ5" s="11"/>
    </row>
    <row r="6" spans="1:36" ht="13.5" hidden="1" thickBot="1">
      <c r="A6" s="12"/>
      <c r="B6" s="13"/>
      <c r="C6" s="15"/>
      <c r="D6" s="16"/>
      <c r="E6" s="16"/>
      <c r="F6" s="17"/>
      <c r="G6" s="14"/>
      <c r="H6" s="16"/>
      <c r="I6" s="12"/>
      <c r="J6" s="13"/>
      <c r="K6" s="13"/>
      <c r="L6" s="80"/>
      <c r="M6" s="161"/>
      <c r="N6" s="12"/>
      <c r="O6" s="12"/>
      <c r="P6" s="13"/>
      <c r="Q6" s="16"/>
      <c r="R6" s="16"/>
      <c r="S6" s="16"/>
      <c r="T6" s="14"/>
      <c r="U6" s="13"/>
      <c r="V6" s="16"/>
      <c r="W6" s="16"/>
      <c r="X6" s="16"/>
      <c r="Y6" s="83"/>
      <c r="Z6" s="16"/>
      <c r="AA6" s="16"/>
      <c r="AB6" s="16"/>
      <c r="AC6" s="16"/>
      <c r="AD6" s="16"/>
      <c r="AE6" s="14"/>
      <c r="AF6" s="12"/>
      <c r="AG6" s="16"/>
      <c r="AH6" s="16"/>
      <c r="AI6" s="16"/>
      <c r="AJ6" s="14"/>
    </row>
    <row r="7" spans="1:36" ht="13.5" hidden="1" thickBot="1">
      <c r="A7" s="18"/>
      <c r="B7" s="19"/>
      <c r="C7" s="21"/>
      <c r="D7" s="22"/>
      <c r="E7" s="22"/>
      <c r="F7" s="22"/>
      <c r="G7" s="20"/>
      <c r="H7" s="16"/>
      <c r="I7" s="12"/>
      <c r="J7" s="13"/>
      <c r="K7" s="13"/>
      <c r="L7" s="80"/>
      <c r="M7" s="161"/>
      <c r="N7" s="12"/>
      <c r="O7" s="12"/>
      <c r="P7" s="13"/>
      <c r="Q7" s="16"/>
      <c r="R7" s="16"/>
      <c r="S7" s="16"/>
      <c r="T7" s="14"/>
      <c r="U7" s="13"/>
      <c r="V7" s="16"/>
      <c r="W7" s="16"/>
      <c r="X7" s="16"/>
      <c r="Y7" s="83"/>
      <c r="Z7" s="16"/>
      <c r="AA7" s="16"/>
      <c r="AB7" s="16"/>
      <c r="AC7" s="16"/>
      <c r="AD7" s="16"/>
      <c r="AE7" s="14"/>
      <c r="AF7" s="12"/>
      <c r="AG7" s="16"/>
      <c r="AH7" s="16"/>
      <c r="AI7" s="16"/>
      <c r="AJ7" s="14"/>
    </row>
    <row r="8" spans="1:36" ht="13.5" thickBot="1">
      <c r="A8" s="6"/>
      <c r="B8" s="23"/>
      <c r="C8" s="38">
        <v>2007</v>
      </c>
      <c r="D8" s="39">
        <v>2008</v>
      </c>
      <c r="E8" s="38">
        <v>2009</v>
      </c>
      <c r="F8" s="39">
        <v>2010</v>
      </c>
      <c r="G8" s="38">
        <v>2011</v>
      </c>
      <c r="H8" s="40">
        <v>2012</v>
      </c>
      <c r="I8" s="38">
        <v>2013</v>
      </c>
      <c r="J8" s="40">
        <v>2014</v>
      </c>
      <c r="K8" s="40">
        <v>2015</v>
      </c>
      <c r="L8" s="81">
        <v>2016</v>
      </c>
      <c r="M8" s="38">
        <v>2017</v>
      </c>
      <c r="N8" s="38">
        <v>2018</v>
      </c>
      <c r="O8" s="38">
        <v>2019</v>
      </c>
      <c r="P8" s="40">
        <v>2020</v>
      </c>
      <c r="Q8" s="41">
        <v>2021</v>
      </c>
      <c r="R8" s="42">
        <v>2022</v>
      </c>
      <c r="S8" s="39">
        <v>2023</v>
      </c>
      <c r="T8" s="38">
        <v>2024</v>
      </c>
      <c r="U8" s="40">
        <v>2025</v>
      </c>
      <c r="V8" s="38">
        <v>2026</v>
      </c>
      <c r="W8" s="40">
        <v>2027</v>
      </c>
      <c r="X8" s="40">
        <v>2028</v>
      </c>
      <c r="Y8" s="84">
        <v>2029</v>
      </c>
      <c r="Z8" s="38">
        <v>2030</v>
      </c>
      <c r="AA8" s="38">
        <v>2031</v>
      </c>
      <c r="AB8" s="38">
        <v>2032</v>
      </c>
      <c r="AC8" s="38">
        <v>2033</v>
      </c>
      <c r="AD8" s="38">
        <v>2034</v>
      </c>
      <c r="AE8" s="38">
        <v>2035</v>
      </c>
      <c r="AF8" s="40">
        <v>2036</v>
      </c>
      <c r="AG8" s="43">
        <v>2037</v>
      </c>
      <c r="AH8" s="42">
        <v>2038</v>
      </c>
      <c r="AI8" s="38">
        <v>2039</v>
      </c>
      <c r="AJ8" s="38">
        <v>2040</v>
      </c>
    </row>
    <row r="9" spans="1:36" ht="12.75">
      <c r="A9" s="119" t="s">
        <v>2</v>
      </c>
      <c r="B9" s="31" t="s">
        <v>3</v>
      </c>
      <c r="C9" s="52">
        <v>2305808.65</v>
      </c>
      <c r="D9" s="53">
        <v>0</v>
      </c>
      <c r="E9" s="52">
        <v>0</v>
      </c>
      <c r="F9" s="53">
        <v>0</v>
      </c>
      <c r="G9" s="52">
        <v>0</v>
      </c>
      <c r="H9" s="53">
        <v>0</v>
      </c>
      <c r="I9" s="54">
        <v>0</v>
      </c>
      <c r="J9" s="55">
        <v>0</v>
      </c>
      <c r="K9" s="52">
        <v>0</v>
      </c>
      <c r="L9" s="53">
        <v>0</v>
      </c>
      <c r="M9" s="52">
        <v>0</v>
      </c>
      <c r="N9" s="53">
        <v>0</v>
      </c>
      <c r="O9" s="52">
        <v>0</v>
      </c>
      <c r="P9" s="56">
        <v>0</v>
      </c>
      <c r="Q9" s="57">
        <v>0</v>
      </c>
      <c r="R9" s="52">
        <v>0</v>
      </c>
      <c r="S9" s="53">
        <v>0</v>
      </c>
      <c r="T9" s="54">
        <v>0</v>
      </c>
      <c r="U9" s="55">
        <v>0</v>
      </c>
      <c r="V9" s="52">
        <v>0</v>
      </c>
      <c r="W9" s="53">
        <v>0</v>
      </c>
      <c r="X9" s="52">
        <v>0</v>
      </c>
      <c r="Y9" s="53">
        <v>0</v>
      </c>
      <c r="Z9" s="52">
        <v>0</v>
      </c>
      <c r="AA9" s="53">
        <v>0</v>
      </c>
      <c r="AB9" s="52">
        <v>0</v>
      </c>
      <c r="AC9" s="53">
        <v>0</v>
      </c>
      <c r="AD9" s="52">
        <v>0</v>
      </c>
      <c r="AE9" s="58">
        <v>0</v>
      </c>
      <c r="AF9" s="91">
        <v>0</v>
      </c>
      <c r="AG9" s="53">
        <v>0</v>
      </c>
      <c r="AH9" s="52">
        <v>0</v>
      </c>
      <c r="AI9" s="53">
        <v>0</v>
      </c>
      <c r="AJ9" s="58">
        <v>0</v>
      </c>
    </row>
    <row r="10" spans="1:36" ht="13.5" customHeight="1">
      <c r="A10" s="24" t="s">
        <v>23</v>
      </c>
      <c r="B10" s="32" t="s">
        <v>4</v>
      </c>
      <c r="C10" s="99">
        <f>SUM(C11:C17)</f>
        <v>64521562.46</v>
      </c>
      <c r="D10" s="77">
        <f>SUM(D11:D17)</f>
        <v>66252326.05</v>
      </c>
      <c r="E10" s="107">
        <f aca="true" t="shared" si="0" ref="E10:Q10">SUM(E11:E17)</f>
        <v>66999079.55</v>
      </c>
      <c r="F10" s="77">
        <f t="shared" si="0"/>
        <v>67995013</v>
      </c>
      <c r="G10" s="107">
        <f t="shared" si="0"/>
        <v>69215651.71000001</v>
      </c>
      <c r="H10" s="77">
        <f t="shared" si="0"/>
        <v>68481314.81</v>
      </c>
      <c r="I10" s="109">
        <f t="shared" si="0"/>
        <v>71781052.43</v>
      </c>
      <c r="J10" s="111">
        <f t="shared" si="0"/>
        <v>72864418.7</v>
      </c>
      <c r="K10" s="107">
        <f t="shared" si="0"/>
        <v>73982018.82</v>
      </c>
      <c r="L10" s="77">
        <f t="shared" si="0"/>
        <v>74586246.95</v>
      </c>
      <c r="M10" s="107">
        <f t="shared" si="0"/>
        <v>76481305.86</v>
      </c>
      <c r="N10" s="77">
        <f t="shared" si="0"/>
        <v>77499501.96000001</v>
      </c>
      <c r="O10" s="107">
        <f t="shared" si="0"/>
        <v>78666540.5</v>
      </c>
      <c r="P10" s="113">
        <f t="shared" si="0"/>
        <v>79851081.56</v>
      </c>
      <c r="Q10" s="106">
        <f t="shared" si="0"/>
        <v>80514699.64</v>
      </c>
      <c r="R10" s="107">
        <f>SUM(R11:R17)</f>
        <v>80197188.36000001</v>
      </c>
      <c r="S10" s="77">
        <f>SUM(S11:S17)</f>
        <v>80999160.2436</v>
      </c>
      <c r="T10" s="109">
        <f>SUM(T11:T17)</f>
        <v>81809151.846036</v>
      </c>
      <c r="U10" s="111">
        <f aca="true" t="shared" si="1" ref="U10:AF10">SUM(U11:U17)</f>
        <v>82627243.36449637</v>
      </c>
      <c r="V10" s="107">
        <f t="shared" si="1"/>
        <v>83453515.79814133</v>
      </c>
      <c r="W10" s="77">
        <f t="shared" si="1"/>
        <v>84288050.95612274</v>
      </c>
      <c r="X10" s="107">
        <f t="shared" si="1"/>
        <v>85130931.46568395</v>
      </c>
      <c r="Y10" s="77">
        <f t="shared" si="1"/>
        <v>85982240.78034079</v>
      </c>
      <c r="Z10" s="107">
        <f t="shared" si="1"/>
        <v>86842063.1881442</v>
      </c>
      <c r="AA10" s="77">
        <f t="shared" si="1"/>
        <v>87710483.82002565</v>
      </c>
      <c r="AB10" s="107">
        <f t="shared" si="1"/>
        <v>88587588.65822591</v>
      </c>
      <c r="AC10" s="77">
        <f t="shared" si="1"/>
        <v>89473464.54480816</v>
      </c>
      <c r="AD10" s="107">
        <f t="shared" si="1"/>
        <v>90368199.19025624</v>
      </c>
      <c r="AE10" s="115">
        <f t="shared" si="1"/>
        <v>91271881.1821588</v>
      </c>
      <c r="AF10" s="116">
        <f t="shared" si="1"/>
        <v>92184599.99398041</v>
      </c>
      <c r="AG10" s="77">
        <f>SUM(AG11:AG17)</f>
        <v>93106445.99392019</v>
      </c>
      <c r="AH10" s="107">
        <f>SUM(AH11:AH17)</f>
        <v>94037510.45385939</v>
      </c>
      <c r="AI10" s="77">
        <f>SUM(AI11:AI17)</f>
        <v>94977885.558398</v>
      </c>
      <c r="AJ10" s="115">
        <f>SUM(AJ11:AJ17)</f>
        <v>95927664.41398197</v>
      </c>
    </row>
    <row r="11" spans="1:36" ht="15" customHeight="1">
      <c r="A11" s="124" t="s">
        <v>5</v>
      </c>
      <c r="B11" s="120" t="s">
        <v>22</v>
      </c>
      <c r="C11" s="47">
        <v>34216520.46</v>
      </c>
      <c r="D11" s="46">
        <v>42112709.05</v>
      </c>
      <c r="E11" s="47">
        <v>42598868.55</v>
      </c>
      <c r="F11" s="46">
        <v>43228799</v>
      </c>
      <c r="G11" s="47">
        <v>44077943.71</v>
      </c>
      <c r="H11" s="46">
        <v>42966541.81</v>
      </c>
      <c r="I11" s="48">
        <v>45883558.43</v>
      </c>
      <c r="J11" s="49">
        <v>46578461.7</v>
      </c>
      <c r="K11" s="47">
        <v>47301771.82</v>
      </c>
      <c r="L11" s="46">
        <v>47505796.95</v>
      </c>
      <c r="M11" s="47">
        <v>48994648.86</v>
      </c>
      <c r="N11" s="46">
        <v>49600544.96</v>
      </c>
      <c r="O11" s="47">
        <v>50349097.5</v>
      </c>
      <c r="P11" s="50">
        <v>51108879.56</v>
      </c>
      <c r="Q11" s="46">
        <v>51341363.64</v>
      </c>
      <c r="R11" s="47">
        <v>50732119</v>
      </c>
      <c r="S11" s="46">
        <f aca="true" t="shared" si="2" ref="S11:AJ11">R11*$D2%</f>
        <v>51239440.19</v>
      </c>
      <c r="T11" s="51">
        <f t="shared" si="2"/>
        <v>51751834.5919</v>
      </c>
      <c r="U11" s="64">
        <f t="shared" si="2"/>
        <v>52269352.937819</v>
      </c>
      <c r="V11" s="46">
        <f t="shared" si="2"/>
        <v>52792046.46719719</v>
      </c>
      <c r="W11" s="47">
        <f t="shared" si="2"/>
        <v>53319966.93186916</v>
      </c>
      <c r="X11" s="50">
        <f t="shared" si="2"/>
        <v>53853166.60118785</v>
      </c>
      <c r="Y11" s="50">
        <f t="shared" si="2"/>
        <v>54391698.267199725</v>
      </c>
      <c r="Z11" s="46">
        <f t="shared" si="2"/>
        <v>54935615.24987172</v>
      </c>
      <c r="AA11" s="46">
        <f t="shared" si="2"/>
        <v>55484971.40237044</v>
      </c>
      <c r="AB11" s="47">
        <f t="shared" si="2"/>
        <v>56039821.11639414</v>
      </c>
      <c r="AC11" s="46">
        <f t="shared" si="2"/>
        <v>56600219.327558085</v>
      </c>
      <c r="AD11" s="47">
        <f t="shared" si="2"/>
        <v>57166221.52083366</v>
      </c>
      <c r="AE11" s="51">
        <f t="shared" si="2"/>
        <v>57737883.736042</v>
      </c>
      <c r="AF11" s="64">
        <f t="shared" si="2"/>
        <v>58315262.57340242</v>
      </c>
      <c r="AG11" s="46">
        <f t="shared" si="2"/>
        <v>58898415.19913644</v>
      </c>
      <c r="AH11" s="47">
        <f t="shared" si="2"/>
        <v>59487399.35112781</v>
      </c>
      <c r="AI11" s="46">
        <f t="shared" si="2"/>
        <v>60082273.34463909</v>
      </c>
      <c r="AJ11" s="48">
        <f t="shared" si="2"/>
        <v>60683096.07808548</v>
      </c>
    </row>
    <row r="12" spans="1:36" ht="12.75">
      <c r="A12" s="125" t="s">
        <v>6</v>
      </c>
      <c r="B12" s="121" t="s">
        <v>7</v>
      </c>
      <c r="C12" s="59">
        <v>12778468</v>
      </c>
      <c r="D12" s="57">
        <v>12965070</v>
      </c>
      <c r="E12" s="59">
        <v>13159546</v>
      </c>
      <c r="F12" s="57">
        <v>13356939</v>
      </c>
      <c r="G12" s="59">
        <v>13557293</v>
      </c>
      <c r="H12" s="57">
        <v>13760652</v>
      </c>
      <c r="I12" s="60">
        <v>13967062</v>
      </c>
      <c r="J12" s="61">
        <v>14176568</v>
      </c>
      <c r="K12" s="59">
        <v>14389217</v>
      </c>
      <c r="L12" s="57">
        <v>14605055</v>
      </c>
      <c r="M12" s="59">
        <v>14824131</v>
      </c>
      <c r="N12" s="57">
        <v>15046493</v>
      </c>
      <c r="O12" s="59">
        <v>15272192</v>
      </c>
      <c r="P12" s="62">
        <v>15501273</v>
      </c>
      <c r="Q12" s="57">
        <v>15733792</v>
      </c>
      <c r="R12" s="59">
        <f aca="true" t="shared" si="3" ref="R12:AJ12">Q12*$D2%</f>
        <v>15891129.92</v>
      </c>
      <c r="S12" s="46">
        <f t="shared" si="3"/>
        <v>16050041.2192</v>
      </c>
      <c r="T12" s="60">
        <f t="shared" si="3"/>
        <v>16210541.631392</v>
      </c>
      <c r="U12" s="49">
        <f t="shared" si="3"/>
        <v>16372647.04770592</v>
      </c>
      <c r="V12" s="59">
        <f t="shared" si="3"/>
        <v>16536373.51818298</v>
      </c>
      <c r="W12" s="46">
        <f t="shared" si="3"/>
        <v>16701737.25336481</v>
      </c>
      <c r="X12" s="59">
        <f t="shared" si="3"/>
        <v>16868754.625898458</v>
      </c>
      <c r="Y12" s="46">
        <f t="shared" si="3"/>
        <v>17037442.172157444</v>
      </c>
      <c r="Z12" s="59">
        <f t="shared" si="3"/>
        <v>17207816.593879018</v>
      </c>
      <c r="AA12" s="46">
        <f t="shared" si="3"/>
        <v>17379894.75981781</v>
      </c>
      <c r="AB12" s="59">
        <f t="shared" si="3"/>
        <v>17553693.707415987</v>
      </c>
      <c r="AC12" s="46">
        <f t="shared" si="3"/>
        <v>17729230.644490145</v>
      </c>
      <c r="AD12" s="59">
        <f t="shared" si="3"/>
        <v>17906522.950935047</v>
      </c>
      <c r="AE12" s="51">
        <f t="shared" si="3"/>
        <v>18085588.180444397</v>
      </c>
      <c r="AF12" s="71">
        <f t="shared" si="3"/>
        <v>18266444.06224884</v>
      </c>
      <c r="AG12" s="46">
        <f t="shared" si="3"/>
        <v>18449108.50287133</v>
      </c>
      <c r="AH12" s="59">
        <f t="shared" si="3"/>
        <v>18633599.587900043</v>
      </c>
      <c r="AI12" s="46">
        <f t="shared" si="3"/>
        <v>18819935.583779044</v>
      </c>
      <c r="AJ12" s="60">
        <f t="shared" si="3"/>
        <v>19008134.939616837</v>
      </c>
    </row>
    <row r="13" spans="1:36" ht="12.75">
      <c r="A13" s="126" t="s">
        <v>25</v>
      </c>
      <c r="B13" s="120" t="s">
        <v>33</v>
      </c>
      <c r="C13" s="47">
        <v>6610690</v>
      </c>
      <c r="D13" s="46">
        <v>0</v>
      </c>
      <c r="E13" s="47">
        <v>0</v>
      </c>
      <c r="F13" s="46">
        <v>0</v>
      </c>
      <c r="G13" s="47">
        <v>0</v>
      </c>
      <c r="H13" s="46">
        <v>0</v>
      </c>
      <c r="I13" s="48">
        <v>0</v>
      </c>
      <c r="J13" s="49">
        <v>0</v>
      </c>
      <c r="K13" s="47">
        <v>0</v>
      </c>
      <c r="L13" s="46">
        <v>0</v>
      </c>
      <c r="M13" s="47">
        <v>0</v>
      </c>
      <c r="N13" s="46">
        <v>0</v>
      </c>
      <c r="O13" s="47">
        <v>0</v>
      </c>
      <c r="P13" s="50">
        <v>0</v>
      </c>
      <c r="Q13" s="46">
        <v>0</v>
      </c>
      <c r="R13" s="47"/>
      <c r="S13" s="46">
        <v>0</v>
      </c>
      <c r="T13" s="48">
        <v>0</v>
      </c>
      <c r="U13" s="49">
        <v>0</v>
      </c>
      <c r="V13" s="47">
        <v>0</v>
      </c>
      <c r="W13" s="46">
        <v>0</v>
      </c>
      <c r="X13" s="47">
        <v>0</v>
      </c>
      <c r="Y13" s="46">
        <v>0</v>
      </c>
      <c r="Z13" s="47">
        <v>0</v>
      </c>
      <c r="AA13" s="46">
        <v>0</v>
      </c>
      <c r="AB13" s="47">
        <v>0</v>
      </c>
      <c r="AC13" s="46">
        <v>0</v>
      </c>
      <c r="AD13" s="47">
        <v>0</v>
      </c>
      <c r="AE13" s="51">
        <v>0</v>
      </c>
      <c r="AF13" s="64">
        <v>0</v>
      </c>
      <c r="AG13" s="46">
        <v>0</v>
      </c>
      <c r="AH13" s="47">
        <v>0</v>
      </c>
      <c r="AI13" s="46">
        <v>0</v>
      </c>
      <c r="AJ13" s="51">
        <v>0</v>
      </c>
    </row>
    <row r="14" spans="1:36" ht="12.75">
      <c r="A14" s="127" t="s">
        <v>26</v>
      </c>
      <c r="B14" s="122" t="s">
        <v>36</v>
      </c>
      <c r="C14" s="65"/>
      <c r="D14" s="66"/>
      <c r="E14" s="65"/>
      <c r="F14" s="66"/>
      <c r="G14" s="65"/>
      <c r="H14" s="66"/>
      <c r="I14" s="67"/>
      <c r="J14" s="68"/>
      <c r="K14" s="65"/>
      <c r="L14" s="66"/>
      <c r="M14" s="65"/>
      <c r="N14" s="66"/>
      <c r="O14" s="65"/>
      <c r="P14" s="69"/>
      <c r="Q14" s="57"/>
      <c r="R14" s="65"/>
      <c r="S14" s="66"/>
      <c r="T14" s="67"/>
      <c r="U14" s="68"/>
      <c r="V14" s="65"/>
      <c r="W14" s="66"/>
      <c r="X14" s="65"/>
      <c r="Y14" s="66"/>
      <c r="Z14" s="65"/>
      <c r="AA14" s="66"/>
      <c r="AB14" s="65"/>
      <c r="AC14" s="66"/>
      <c r="AD14" s="65"/>
      <c r="AE14" s="70"/>
      <c r="AF14" s="85"/>
      <c r="AG14" s="66"/>
      <c r="AH14" s="65"/>
      <c r="AI14" s="66"/>
      <c r="AJ14" s="67"/>
    </row>
    <row r="15" spans="1:36" ht="12" customHeight="1">
      <c r="A15" s="125"/>
      <c r="B15" s="121" t="s">
        <v>37</v>
      </c>
      <c r="C15" s="59">
        <v>10465884</v>
      </c>
      <c r="D15" s="57">
        <v>10717797</v>
      </c>
      <c r="E15" s="59">
        <v>10777064</v>
      </c>
      <c r="F15" s="57">
        <v>10938720</v>
      </c>
      <c r="G15" s="59">
        <v>11102801</v>
      </c>
      <c r="H15" s="57">
        <v>11269343</v>
      </c>
      <c r="I15" s="60">
        <v>11438383</v>
      </c>
      <c r="J15" s="61">
        <v>11609959</v>
      </c>
      <c r="K15" s="59">
        <v>11784108</v>
      </c>
      <c r="L15" s="57">
        <v>11960870</v>
      </c>
      <c r="M15" s="59">
        <v>12140283</v>
      </c>
      <c r="N15" s="57">
        <v>12322387</v>
      </c>
      <c r="O15" s="59">
        <v>12507223</v>
      </c>
      <c r="P15" s="62">
        <v>12694831</v>
      </c>
      <c r="Q15" s="57">
        <v>12885254</v>
      </c>
      <c r="R15" s="59">
        <f aca="true" t="shared" si="4" ref="R15:AJ15">Q15*$D2%</f>
        <v>13014106.540000001</v>
      </c>
      <c r="S15" s="53">
        <f t="shared" si="4"/>
        <v>13144247.605400002</v>
      </c>
      <c r="T15" s="60">
        <f t="shared" si="4"/>
        <v>13275690.081454001</v>
      </c>
      <c r="U15" s="55">
        <f t="shared" si="4"/>
        <v>13408446.982268542</v>
      </c>
      <c r="V15" s="59">
        <f t="shared" si="4"/>
        <v>13542531.452091228</v>
      </c>
      <c r="W15" s="53">
        <f t="shared" si="4"/>
        <v>13677956.76661214</v>
      </c>
      <c r="X15" s="59">
        <f t="shared" si="4"/>
        <v>13814736.334278261</v>
      </c>
      <c r="Y15" s="53">
        <f t="shared" si="4"/>
        <v>13952883.697621044</v>
      </c>
      <c r="Z15" s="59">
        <f t="shared" si="4"/>
        <v>14092412.534597253</v>
      </c>
      <c r="AA15" s="53">
        <f t="shared" si="4"/>
        <v>14233336.659943227</v>
      </c>
      <c r="AB15" s="59">
        <f t="shared" si="4"/>
        <v>14375670.02654266</v>
      </c>
      <c r="AC15" s="53">
        <f t="shared" si="4"/>
        <v>14519426.726808086</v>
      </c>
      <c r="AD15" s="59">
        <f t="shared" si="4"/>
        <v>14664620.994076166</v>
      </c>
      <c r="AE15" s="58">
        <f t="shared" si="4"/>
        <v>14811267.204016928</v>
      </c>
      <c r="AF15" s="71">
        <f t="shared" si="4"/>
        <v>14959379.876057098</v>
      </c>
      <c r="AG15" s="53">
        <f t="shared" si="4"/>
        <v>15108973.674817668</v>
      </c>
      <c r="AH15" s="59">
        <f t="shared" si="4"/>
        <v>15260063.411565846</v>
      </c>
      <c r="AI15" s="53">
        <f t="shared" si="4"/>
        <v>15412664.045681505</v>
      </c>
      <c r="AJ15" s="60">
        <f t="shared" si="4"/>
        <v>15566790.686138319</v>
      </c>
    </row>
    <row r="16" spans="1:36" ht="12.75">
      <c r="A16" s="126" t="s">
        <v>34</v>
      </c>
      <c r="B16" s="120" t="s">
        <v>38</v>
      </c>
      <c r="C16" s="47"/>
      <c r="D16" s="46"/>
      <c r="E16" s="47"/>
      <c r="F16" s="46"/>
      <c r="G16" s="47"/>
      <c r="H16" s="46"/>
      <c r="I16" s="48"/>
      <c r="J16" s="49"/>
      <c r="K16" s="47"/>
      <c r="L16" s="46"/>
      <c r="M16" s="47"/>
      <c r="N16" s="46"/>
      <c r="O16" s="47"/>
      <c r="P16" s="50"/>
      <c r="Q16" s="46"/>
      <c r="R16" s="47"/>
      <c r="S16" s="46"/>
      <c r="T16" s="48"/>
      <c r="U16" s="49"/>
      <c r="V16" s="47"/>
      <c r="W16" s="46"/>
      <c r="X16" s="47"/>
      <c r="Y16" s="46"/>
      <c r="Z16" s="47"/>
      <c r="AA16" s="46"/>
      <c r="AB16" s="47"/>
      <c r="AC16" s="46"/>
      <c r="AD16" s="47"/>
      <c r="AE16" s="51"/>
      <c r="AF16" s="64"/>
      <c r="AG16" s="46"/>
      <c r="AH16" s="47"/>
      <c r="AI16" s="46"/>
      <c r="AJ16" s="51"/>
    </row>
    <row r="17" spans="1:36" ht="22.5" customHeight="1">
      <c r="A17" s="125" t="s">
        <v>39</v>
      </c>
      <c r="B17" s="123" t="s">
        <v>24</v>
      </c>
      <c r="C17" s="59">
        <v>450000</v>
      </c>
      <c r="D17" s="57">
        <v>456750</v>
      </c>
      <c r="E17" s="59">
        <v>463601</v>
      </c>
      <c r="F17" s="57">
        <v>470555</v>
      </c>
      <c r="G17" s="59">
        <v>477614</v>
      </c>
      <c r="H17" s="69">
        <v>484778</v>
      </c>
      <c r="I17" s="70">
        <v>492049</v>
      </c>
      <c r="J17" s="85">
        <v>499430</v>
      </c>
      <c r="K17" s="69">
        <v>506922</v>
      </c>
      <c r="L17" s="62">
        <v>514525</v>
      </c>
      <c r="M17" s="69">
        <v>522243</v>
      </c>
      <c r="N17" s="69">
        <v>530077</v>
      </c>
      <c r="O17" s="69">
        <v>538028</v>
      </c>
      <c r="P17" s="69">
        <v>546098</v>
      </c>
      <c r="Q17" s="57">
        <v>554290</v>
      </c>
      <c r="R17" s="59">
        <f aca="true" t="shared" si="5" ref="R17:AJ17">Q17*$D2%</f>
        <v>559832.9</v>
      </c>
      <c r="S17" s="46">
        <f t="shared" si="5"/>
        <v>565431.229</v>
      </c>
      <c r="T17" s="60">
        <f t="shared" si="5"/>
        <v>571085.5412900001</v>
      </c>
      <c r="U17" s="49">
        <f t="shared" si="5"/>
        <v>576796.3967029001</v>
      </c>
      <c r="V17" s="59">
        <f t="shared" si="5"/>
        <v>582564.3606699291</v>
      </c>
      <c r="W17" s="46">
        <f t="shared" si="5"/>
        <v>588390.0042766284</v>
      </c>
      <c r="X17" s="59">
        <f t="shared" si="5"/>
        <v>594273.9043193946</v>
      </c>
      <c r="Y17" s="46">
        <f t="shared" si="5"/>
        <v>600216.6433625886</v>
      </c>
      <c r="Z17" s="59">
        <f t="shared" si="5"/>
        <v>606218.8097962145</v>
      </c>
      <c r="AA17" s="46">
        <f t="shared" si="5"/>
        <v>612280.9978941766</v>
      </c>
      <c r="AB17" s="59">
        <f t="shared" si="5"/>
        <v>618403.8078731184</v>
      </c>
      <c r="AC17" s="46">
        <f t="shared" si="5"/>
        <v>624587.8459518496</v>
      </c>
      <c r="AD17" s="59">
        <f t="shared" si="5"/>
        <v>630833.7244113681</v>
      </c>
      <c r="AE17" s="51">
        <f t="shared" si="5"/>
        <v>637142.0616554818</v>
      </c>
      <c r="AF17" s="71">
        <f t="shared" si="5"/>
        <v>643513.4822720366</v>
      </c>
      <c r="AG17" s="46">
        <f t="shared" si="5"/>
        <v>649948.617094757</v>
      </c>
      <c r="AH17" s="59">
        <f t="shared" si="5"/>
        <v>656448.1032657046</v>
      </c>
      <c r="AI17" s="46">
        <f t="shared" si="5"/>
        <v>663012.5842983617</v>
      </c>
      <c r="AJ17" s="60">
        <f t="shared" si="5"/>
        <v>669642.7101413453</v>
      </c>
    </row>
    <row r="18" spans="1:36" ht="13.5" hidden="1" thickBot="1">
      <c r="A18" s="25"/>
      <c r="B18" s="34"/>
      <c r="C18" s="72"/>
      <c r="D18" s="73"/>
      <c r="E18" s="72"/>
      <c r="F18" s="73"/>
      <c r="G18" s="72"/>
      <c r="H18" s="57"/>
      <c r="I18" s="60"/>
      <c r="J18" s="61"/>
      <c r="K18" s="59"/>
      <c r="L18" s="57"/>
      <c r="M18" s="59"/>
      <c r="N18" s="57"/>
      <c r="O18" s="59"/>
      <c r="P18" s="62"/>
      <c r="Q18" s="57"/>
      <c r="R18" s="72"/>
      <c r="S18" s="74"/>
      <c r="T18" s="86"/>
      <c r="U18" s="88"/>
      <c r="V18" s="72"/>
      <c r="W18" s="57"/>
      <c r="X18" s="59"/>
      <c r="Y18" s="57"/>
      <c r="Z18" s="59"/>
      <c r="AA18" s="57"/>
      <c r="AB18" s="59"/>
      <c r="AC18" s="57"/>
      <c r="AD18" s="59"/>
      <c r="AE18" s="63"/>
      <c r="AF18" s="71"/>
      <c r="AG18" s="57"/>
      <c r="AH18" s="59"/>
      <c r="AI18" s="57"/>
      <c r="AJ18" s="63"/>
    </row>
    <row r="19" spans="1:36" ht="13.5" hidden="1" thickBot="1">
      <c r="A19" s="25"/>
      <c r="B19" s="34"/>
      <c r="C19" s="72"/>
      <c r="D19" s="73"/>
      <c r="E19" s="72"/>
      <c r="F19" s="73"/>
      <c r="G19" s="72"/>
      <c r="H19" s="57"/>
      <c r="I19" s="60"/>
      <c r="J19" s="61"/>
      <c r="K19" s="59"/>
      <c r="L19" s="57"/>
      <c r="M19" s="59"/>
      <c r="N19" s="57"/>
      <c r="O19" s="59"/>
      <c r="P19" s="62"/>
      <c r="Q19" s="57"/>
      <c r="R19" s="72"/>
      <c r="S19" s="73"/>
      <c r="T19" s="86"/>
      <c r="U19" s="89"/>
      <c r="V19" s="72"/>
      <c r="W19" s="57"/>
      <c r="X19" s="59"/>
      <c r="Y19" s="57"/>
      <c r="Z19" s="59"/>
      <c r="AA19" s="57"/>
      <c r="AB19" s="59"/>
      <c r="AC19" s="57"/>
      <c r="AD19" s="59"/>
      <c r="AE19" s="63"/>
      <c r="AF19" s="71"/>
      <c r="AG19" s="57"/>
      <c r="AH19" s="59"/>
      <c r="AI19" s="57"/>
      <c r="AJ19" s="63"/>
    </row>
    <row r="20" spans="1:36" ht="12.75" hidden="1">
      <c r="A20" s="26"/>
      <c r="B20" s="35"/>
      <c r="C20" s="75"/>
      <c r="D20" s="76"/>
      <c r="E20" s="75"/>
      <c r="F20" s="76"/>
      <c r="G20" s="75"/>
      <c r="H20" s="57"/>
      <c r="I20" s="60"/>
      <c r="J20" s="61"/>
      <c r="K20" s="59"/>
      <c r="L20" s="57"/>
      <c r="M20" s="59"/>
      <c r="N20" s="57"/>
      <c r="O20" s="59"/>
      <c r="P20" s="62"/>
      <c r="Q20" s="57"/>
      <c r="R20" s="75"/>
      <c r="S20" s="76"/>
      <c r="T20" s="87"/>
      <c r="U20" s="90"/>
      <c r="V20" s="75"/>
      <c r="W20" s="57"/>
      <c r="X20" s="59"/>
      <c r="Y20" s="57"/>
      <c r="Z20" s="59"/>
      <c r="AA20" s="57"/>
      <c r="AB20" s="59"/>
      <c r="AC20" s="57"/>
      <c r="AD20" s="59"/>
      <c r="AE20" s="63"/>
      <c r="AF20" s="71"/>
      <c r="AG20" s="57"/>
      <c r="AH20" s="59"/>
      <c r="AI20" s="57"/>
      <c r="AJ20" s="63"/>
    </row>
    <row r="21" spans="1:36" ht="12.75">
      <c r="A21" s="27">
        <v>3</v>
      </c>
      <c r="B21" s="33" t="s">
        <v>8</v>
      </c>
      <c r="C21" s="93">
        <v>71292192.09</v>
      </c>
      <c r="D21" s="106">
        <v>66252326.05</v>
      </c>
      <c r="E21" s="108">
        <v>66999079.55</v>
      </c>
      <c r="F21" s="106">
        <v>67995013</v>
      </c>
      <c r="G21" s="108">
        <v>69215651.71</v>
      </c>
      <c r="H21" s="106">
        <v>68481314.81</v>
      </c>
      <c r="I21" s="110">
        <v>71781052.43</v>
      </c>
      <c r="J21" s="112">
        <v>72864418.7</v>
      </c>
      <c r="K21" s="108">
        <v>73982018.82</v>
      </c>
      <c r="L21" s="106">
        <v>74586246.95</v>
      </c>
      <c r="M21" s="108">
        <v>76481305.86</v>
      </c>
      <c r="N21" s="106">
        <v>77499501.96</v>
      </c>
      <c r="O21" s="108">
        <v>78666540.5</v>
      </c>
      <c r="P21" s="114">
        <v>79851081.56</v>
      </c>
      <c r="Q21" s="106">
        <v>80514699.64</v>
      </c>
      <c r="R21" s="108">
        <v>80197188.36</v>
      </c>
      <c r="S21" s="106">
        <f aca="true" t="shared" si="6" ref="S21:AJ21">R21*$D2%</f>
        <v>80999160.2436</v>
      </c>
      <c r="T21" s="110">
        <f t="shared" si="6"/>
        <v>81809151.846036</v>
      </c>
      <c r="U21" s="112">
        <f t="shared" si="6"/>
        <v>82627243.36449637</v>
      </c>
      <c r="V21" s="108">
        <f t="shared" si="6"/>
        <v>83453515.79814133</v>
      </c>
      <c r="W21" s="106">
        <f t="shared" si="6"/>
        <v>84288050.95612274</v>
      </c>
      <c r="X21" s="108">
        <f t="shared" si="6"/>
        <v>85130931.46568397</v>
      </c>
      <c r="Y21" s="106">
        <f t="shared" si="6"/>
        <v>85982240.7803408</v>
      </c>
      <c r="Z21" s="106">
        <f t="shared" si="6"/>
        <v>86842063.18814422</v>
      </c>
      <c r="AA21" s="108">
        <f t="shared" si="6"/>
        <v>87710483.82002567</v>
      </c>
      <c r="AB21" s="106">
        <f t="shared" si="6"/>
        <v>88587588.65822592</v>
      </c>
      <c r="AC21" s="108">
        <f t="shared" si="6"/>
        <v>89473464.54480818</v>
      </c>
      <c r="AD21" s="106">
        <f t="shared" si="6"/>
        <v>90368199.19025627</v>
      </c>
      <c r="AE21" s="110">
        <f t="shared" si="6"/>
        <v>91271881.18215883</v>
      </c>
      <c r="AF21" s="112">
        <f t="shared" si="6"/>
        <v>92184599.99398042</v>
      </c>
      <c r="AG21" s="108">
        <f t="shared" si="6"/>
        <v>93106445.99392022</v>
      </c>
      <c r="AH21" s="106">
        <f t="shared" si="6"/>
        <v>94037510.45385942</v>
      </c>
      <c r="AI21" s="106">
        <f t="shared" si="6"/>
        <v>94977885.55839801</v>
      </c>
      <c r="AJ21" s="110">
        <f t="shared" si="6"/>
        <v>95927664.41398199</v>
      </c>
    </row>
    <row r="22" spans="1:36" ht="12.75">
      <c r="A22" s="129" t="s">
        <v>9</v>
      </c>
      <c r="B22" s="121" t="s">
        <v>10</v>
      </c>
      <c r="C22" s="59">
        <v>52411022.9</v>
      </c>
      <c r="D22" s="57">
        <v>50699856</v>
      </c>
      <c r="E22" s="59">
        <v>52617762</v>
      </c>
      <c r="F22" s="57">
        <f aca="true" t="shared" si="7" ref="F22:AJ22">F21-F33-F37-F39</f>
        <v>52237829.14</v>
      </c>
      <c r="G22" s="59">
        <f t="shared" si="7"/>
        <v>52848848.11</v>
      </c>
      <c r="H22" s="57">
        <f t="shared" si="7"/>
        <v>53997797</v>
      </c>
      <c r="I22" s="60">
        <f t="shared" si="7"/>
        <v>55162141</v>
      </c>
      <c r="J22" s="61">
        <f t="shared" si="7"/>
        <v>56007664</v>
      </c>
      <c r="K22" s="59">
        <f t="shared" si="7"/>
        <v>56901869</v>
      </c>
      <c r="L22" s="57">
        <f t="shared" si="7"/>
        <v>57474945</v>
      </c>
      <c r="M22" s="59">
        <f t="shared" si="7"/>
        <v>61421092</v>
      </c>
      <c r="N22" s="57">
        <f t="shared" si="7"/>
        <v>60118498</v>
      </c>
      <c r="O22" s="59">
        <f t="shared" si="7"/>
        <v>61029368</v>
      </c>
      <c r="P22" s="62">
        <f t="shared" si="7"/>
        <v>61953894.900000006</v>
      </c>
      <c r="Q22" s="66">
        <f t="shared" si="7"/>
        <v>62556600</v>
      </c>
      <c r="R22" s="59">
        <f t="shared" si="7"/>
        <v>62160214.739999995</v>
      </c>
      <c r="S22" s="66">
        <f t="shared" si="7"/>
        <v>62781519.18359999</v>
      </c>
      <c r="T22" s="60">
        <f t="shared" si="7"/>
        <v>63409032.193335995</v>
      </c>
      <c r="U22" s="68">
        <f t="shared" si="7"/>
        <v>64042815.80896936</v>
      </c>
      <c r="V22" s="59">
        <f t="shared" si="7"/>
        <v>64682932.65245907</v>
      </c>
      <c r="W22" s="66">
        <f t="shared" si="7"/>
        <v>65329446.00418365</v>
      </c>
      <c r="X22" s="59">
        <f t="shared" si="7"/>
        <v>65982419.73922549</v>
      </c>
      <c r="Y22" s="66">
        <f t="shared" si="7"/>
        <v>66641918.40371774</v>
      </c>
      <c r="Z22" s="59">
        <f t="shared" si="7"/>
        <v>67308007.18125492</v>
      </c>
      <c r="AA22" s="66">
        <f t="shared" si="7"/>
        <v>67980751.87936747</v>
      </c>
      <c r="AB22" s="59">
        <f t="shared" si="7"/>
        <v>68660219.00606115</v>
      </c>
      <c r="AC22" s="66">
        <f t="shared" si="7"/>
        <v>69346475.68642177</v>
      </c>
      <c r="AD22" s="59">
        <f t="shared" si="7"/>
        <v>70039589.75928599</v>
      </c>
      <c r="AE22" s="70">
        <f t="shared" si="7"/>
        <v>70739629.70397884</v>
      </c>
      <c r="AF22" s="71">
        <f t="shared" si="7"/>
        <v>71446664.71711864</v>
      </c>
      <c r="AG22" s="66">
        <f t="shared" si="7"/>
        <v>72160764.65948981</v>
      </c>
      <c r="AH22" s="66">
        <f t="shared" si="7"/>
        <v>72882000.0929847</v>
      </c>
      <c r="AI22" s="66">
        <f t="shared" si="7"/>
        <v>73610442.30761454</v>
      </c>
      <c r="AJ22" s="60">
        <f t="shared" si="7"/>
        <v>74349131.01859069</v>
      </c>
    </row>
    <row r="23" spans="1:36" ht="9.75" customHeight="1">
      <c r="A23" s="125"/>
      <c r="B23" s="130" t="s">
        <v>11</v>
      </c>
      <c r="C23" s="59"/>
      <c r="D23" s="57"/>
      <c r="E23" s="59"/>
      <c r="F23" s="57"/>
      <c r="G23" s="59"/>
      <c r="H23" s="57"/>
      <c r="I23" s="60"/>
      <c r="J23" s="61"/>
      <c r="K23" s="59"/>
      <c r="L23" s="57"/>
      <c r="M23" s="59"/>
      <c r="N23" s="57"/>
      <c r="O23" s="59"/>
      <c r="P23" s="62"/>
      <c r="Q23" s="57"/>
      <c r="R23" s="59"/>
      <c r="S23" s="57"/>
      <c r="T23" s="60"/>
      <c r="U23" s="61"/>
      <c r="V23" s="59"/>
      <c r="W23" s="57"/>
      <c r="X23" s="59"/>
      <c r="Y23" s="57"/>
      <c r="Z23" s="59"/>
      <c r="AA23" s="57"/>
      <c r="AB23" s="59"/>
      <c r="AC23" s="57"/>
      <c r="AD23" s="59"/>
      <c r="AE23" s="63"/>
      <c r="AF23" s="71"/>
      <c r="AG23" s="57"/>
      <c r="AH23" s="57"/>
      <c r="AI23" s="57"/>
      <c r="AJ23" s="60"/>
    </row>
    <row r="24" spans="1:36" ht="10.5" customHeight="1">
      <c r="A24" s="125"/>
      <c r="B24" s="130" t="s">
        <v>19</v>
      </c>
      <c r="C24" s="59"/>
      <c r="D24" s="57"/>
      <c r="E24" s="59"/>
      <c r="F24" s="57"/>
      <c r="G24" s="59"/>
      <c r="H24" s="57"/>
      <c r="I24" s="60"/>
      <c r="J24" s="61"/>
      <c r="K24" s="59"/>
      <c r="L24" s="57"/>
      <c r="M24" s="59"/>
      <c r="N24" s="57"/>
      <c r="O24" s="59"/>
      <c r="P24" s="62"/>
      <c r="Q24" s="57"/>
      <c r="R24" s="59"/>
      <c r="S24" s="57"/>
      <c r="T24" s="60"/>
      <c r="U24" s="61"/>
      <c r="V24" s="59"/>
      <c r="W24" s="57"/>
      <c r="X24" s="59"/>
      <c r="Y24" s="57"/>
      <c r="Z24" s="59"/>
      <c r="AA24" s="57"/>
      <c r="AB24" s="59"/>
      <c r="AC24" s="57"/>
      <c r="AD24" s="59"/>
      <c r="AE24" s="63"/>
      <c r="AF24" s="71"/>
      <c r="AG24" s="57"/>
      <c r="AH24" s="57"/>
      <c r="AI24" s="57"/>
      <c r="AJ24" s="60"/>
    </row>
    <row r="25" spans="1:36" ht="12.75" customHeight="1">
      <c r="A25" s="125"/>
      <c r="B25" s="128" t="s">
        <v>12</v>
      </c>
      <c r="C25" s="52"/>
      <c r="D25" s="53"/>
      <c r="E25" s="52"/>
      <c r="F25" s="53"/>
      <c r="G25" s="52"/>
      <c r="H25" s="53"/>
      <c r="I25" s="54"/>
      <c r="J25" s="55"/>
      <c r="K25" s="52"/>
      <c r="L25" s="53"/>
      <c r="M25" s="52"/>
      <c r="N25" s="53"/>
      <c r="O25" s="52"/>
      <c r="P25" s="56"/>
      <c r="Q25" s="57"/>
      <c r="R25" s="52"/>
      <c r="S25" s="53"/>
      <c r="T25" s="54"/>
      <c r="U25" s="55"/>
      <c r="V25" s="52"/>
      <c r="W25" s="53"/>
      <c r="X25" s="52"/>
      <c r="Y25" s="53"/>
      <c r="Z25" s="52"/>
      <c r="AA25" s="53"/>
      <c r="AB25" s="52"/>
      <c r="AC25" s="53"/>
      <c r="AD25" s="52"/>
      <c r="AE25" s="58"/>
      <c r="AF25" s="91"/>
      <c r="AG25" s="53"/>
      <c r="AH25" s="53"/>
      <c r="AI25" s="53"/>
      <c r="AJ25" s="54"/>
    </row>
    <row r="26" spans="1:36" ht="13.5" customHeight="1">
      <c r="A26" s="131">
        <v>4</v>
      </c>
      <c r="B26" s="36" t="s">
        <v>27</v>
      </c>
      <c r="C26" s="99">
        <f>C9+C10-C22</f>
        <v>14416348.21</v>
      </c>
      <c r="D26" s="77">
        <f aca="true" t="shared" si="8" ref="D26:Q26">D9+D10-D22</f>
        <v>15552470.049999997</v>
      </c>
      <c r="E26" s="99">
        <f t="shared" si="8"/>
        <v>14381317.549999997</v>
      </c>
      <c r="F26" s="98">
        <f t="shared" si="8"/>
        <v>15757183.86</v>
      </c>
      <c r="G26" s="99">
        <f t="shared" si="8"/>
        <v>16366803.600000009</v>
      </c>
      <c r="H26" s="98">
        <f t="shared" si="8"/>
        <v>14483517.810000002</v>
      </c>
      <c r="I26" s="100">
        <f t="shared" si="8"/>
        <v>16618911.430000007</v>
      </c>
      <c r="J26" s="101">
        <f t="shared" si="8"/>
        <v>16856754.700000003</v>
      </c>
      <c r="K26" s="99">
        <f>K9+K10-K22</f>
        <v>17080149.819999993</v>
      </c>
      <c r="L26" s="77">
        <f t="shared" si="8"/>
        <v>17111301.950000003</v>
      </c>
      <c r="M26" s="107">
        <f t="shared" si="8"/>
        <v>15060213.86</v>
      </c>
      <c r="N26" s="98">
        <f t="shared" si="8"/>
        <v>17381003.96000001</v>
      </c>
      <c r="O26" s="99">
        <f t="shared" si="8"/>
        <v>17637172.5</v>
      </c>
      <c r="P26" s="102">
        <f t="shared" si="8"/>
        <v>17897186.659999996</v>
      </c>
      <c r="Q26" s="94">
        <f t="shared" si="8"/>
        <v>17958099.64</v>
      </c>
      <c r="R26" s="99">
        <f>R9+R10-R22</f>
        <v>18036973.62000002</v>
      </c>
      <c r="S26" s="98">
        <f aca="true" t="shared" si="9" ref="S26:Y26">S9+S10-S22</f>
        <v>18217641.060000002</v>
      </c>
      <c r="T26" s="100">
        <f t="shared" si="9"/>
        <v>18400119.652700007</v>
      </c>
      <c r="U26" s="101">
        <f t="shared" si="9"/>
        <v>18584427.555527</v>
      </c>
      <c r="V26" s="99">
        <f t="shared" si="9"/>
        <v>18770583.14568226</v>
      </c>
      <c r="W26" s="98">
        <f t="shared" si="9"/>
        <v>18958604.95193909</v>
      </c>
      <c r="X26" s="99">
        <f t="shared" si="9"/>
        <v>19148511.72645846</v>
      </c>
      <c r="Y26" s="98">
        <f t="shared" si="9"/>
        <v>19340322.37662305</v>
      </c>
      <c r="Z26" s="99">
        <f>Z9+Z10-Z22</f>
        <v>19534056.006889284</v>
      </c>
      <c r="AA26" s="98">
        <f aca="true" t="shared" si="10" ref="AA26:AF26">AA9+AA10-AA22</f>
        <v>19729731.940658182</v>
      </c>
      <c r="AB26" s="99">
        <f t="shared" si="10"/>
        <v>19927369.652164757</v>
      </c>
      <c r="AC26" s="98">
        <f t="shared" si="10"/>
        <v>20126988.858386397</v>
      </c>
      <c r="AD26" s="99">
        <f t="shared" si="10"/>
        <v>20328609.43097025</v>
      </c>
      <c r="AE26" s="103">
        <f t="shared" si="10"/>
        <v>20532251.47817996</v>
      </c>
      <c r="AF26" s="104">
        <f t="shared" si="10"/>
        <v>20737935.276861772</v>
      </c>
      <c r="AG26" s="98">
        <f>AG9+AG10-AG22</f>
        <v>20945681.33443038</v>
      </c>
      <c r="AH26" s="99">
        <f>AH9+AH10-AH22</f>
        <v>21155510.360874683</v>
      </c>
      <c r="AI26" s="98">
        <f>AI9+AI10-AI22</f>
        <v>21367443.25078346</v>
      </c>
      <c r="AJ26" s="103">
        <f>AJ9+AJ10-AJ22</f>
        <v>21578533.395391285</v>
      </c>
    </row>
    <row r="27" spans="1:36" ht="14.25" customHeight="1">
      <c r="A27" s="132">
        <v>5</v>
      </c>
      <c r="B27" s="37" t="s">
        <v>32</v>
      </c>
      <c r="C27" s="93">
        <f>C28+C29+C30+C31+C32+C33+C37</f>
        <v>2993267.13</v>
      </c>
      <c r="D27" s="106">
        <f aca="true" t="shared" si="11" ref="D27:Q27">D28+D29+D30+D31+D33+D37</f>
        <v>2475458.05</v>
      </c>
      <c r="E27" s="108">
        <f t="shared" si="11"/>
        <v>2084430.55</v>
      </c>
      <c r="F27" s="106">
        <f t="shared" si="11"/>
        <v>5128997.86</v>
      </c>
      <c r="G27" s="108">
        <f t="shared" si="11"/>
        <v>1095556.71</v>
      </c>
      <c r="H27" s="106">
        <f t="shared" si="11"/>
        <v>3916271.81</v>
      </c>
      <c r="I27" s="110">
        <f>I28+I29+I30+I31+I33+I37</f>
        <v>818157.43</v>
      </c>
      <c r="J27" s="112">
        <f t="shared" si="11"/>
        <v>818988.7</v>
      </c>
      <c r="K27" s="108">
        <f t="shared" si="11"/>
        <v>4801816.82</v>
      </c>
      <c r="L27" s="106">
        <f t="shared" si="11"/>
        <v>2288793.95</v>
      </c>
      <c r="M27" s="108">
        <f t="shared" si="11"/>
        <v>3689868.86</v>
      </c>
      <c r="N27" s="106">
        <f t="shared" si="11"/>
        <v>359103.96</v>
      </c>
      <c r="O27" s="108">
        <f t="shared" si="11"/>
        <v>359945.5</v>
      </c>
      <c r="P27" s="114">
        <f t="shared" si="11"/>
        <v>5860799.66</v>
      </c>
      <c r="Q27" s="77">
        <f t="shared" si="11"/>
        <v>158666.64</v>
      </c>
      <c r="R27" s="108">
        <f>R28+R29+R30+R31+R33+R37</f>
        <v>59546.62</v>
      </c>
      <c r="S27" s="106">
        <f aca="true" t="shared" si="12" ref="S27:AI27">S28+S29+S30+S31+S33+S37</f>
        <v>60439.79</v>
      </c>
      <c r="T27" s="110">
        <f t="shared" si="12"/>
        <v>61346.37</v>
      </c>
      <c r="U27" s="112">
        <f t="shared" si="12"/>
        <v>62266.54</v>
      </c>
      <c r="V27" s="108">
        <f t="shared" si="12"/>
        <v>63200.52</v>
      </c>
      <c r="W27" s="106">
        <f t="shared" si="12"/>
        <v>64148.5</v>
      </c>
      <c r="X27" s="108">
        <f t="shared" si="12"/>
        <v>65110.71</v>
      </c>
      <c r="Y27" s="106">
        <f t="shared" si="12"/>
        <v>66087.35</v>
      </c>
      <c r="Z27" s="108">
        <f t="shared" si="12"/>
        <v>67078.63</v>
      </c>
      <c r="AA27" s="106">
        <f t="shared" si="12"/>
        <v>68084.79</v>
      </c>
      <c r="AB27" s="108">
        <f t="shared" si="12"/>
        <v>69106.03</v>
      </c>
      <c r="AC27" s="106">
        <f t="shared" si="12"/>
        <v>70142.6</v>
      </c>
      <c r="AD27" s="108">
        <f t="shared" si="12"/>
        <v>71194.71</v>
      </c>
      <c r="AE27" s="117">
        <f t="shared" si="12"/>
        <v>72262.61</v>
      </c>
      <c r="AF27" s="118">
        <f t="shared" si="12"/>
        <v>73346.52</v>
      </c>
      <c r="AG27" s="106">
        <f t="shared" si="12"/>
        <v>74446.69</v>
      </c>
      <c r="AH27" s="108">
        <f t="shared" si="12"/>
        <v>75563.37</v>
      </c>
      <c r="AI27" s="106">
        <f t="shared" si="12"/>
        <v>76696.79</v>
      </c>
      <c r="AJ27" s="117">
        <f>AJ28+AJ29+AJ30+AJ31+AJ37</f>
        <v>74879.47</v>
      </c>
    </row>
    <row r="28" spans="1:36" ht="12.75">
      <c r="A28" s="133" t="s">
        <v>13</v>
      </c>
      <c r="B28" s="134" t="s">
        <v>48</v>
      </c>
      <c r="C28" s="59">
        <v>2129558</v>
      </c>
      <c r="D28" s="57">
        <v>1239611</v>
      </c>
      <c r="E28" s="59">
        <v>745417</v>
      </c>
      <c r="F28" s="57">
        <v>448900</v>
      </c>
      <c r="G28" s="59">
        <v>65941.11</v>
      </c>
      <c r="H28" s="57">
        <v>0</v>
      </c>
      <c r="I28" s="60">
        <v>0</v>
      </c>
      <c r="J28" s="61">
        <v>0</v>
      </c>
      <c r="K28" s="59">
        <v>0</v>
      </c>
      <c r="L28" s="57">
        <v>0</v>
      </c>
      <c r="M28" s="59">
        <v>0</v>
      </c>
      <c r="N28" s="57">
        <v>0</v>
      </c>
      <c r="O28" s="59">
        <v>0</v>
      </c>
      <c r="P28" s="62">
        <v>0</v>
      </c>
      <c r="Q28" s="46">
        <v>0</v>
      </c>
      <c r="R28" s="59"/>
      <c r="S28" s="57"/>
      <c r="T28" s="60"/>
      <c r="U28" s="61"/>
      <c r="V28" s="59"/>
      <c r="W28" s="57"/>
      <c r="X28" s="59"/>
      <c r="Y28" s="57">
        <v>0</v>
      </c>
      <c r="Z28" s="59"/>
      <c r="AA28" s="57"/>
      <c r="AB28" s="59"/>
      <c r="AC28" s="57"/>
      <c r="AD28" s="59"/>
      <c r="AE28" s="63"/>
      <c r="AF28" s="71"/>
      <c r="AG28" s="57"/>
      <c r="AH28" s="59"/>
      <c r="AI28" s="57"/>
      <c r="AJ28" s="63"/>
    </row>
    <row r="29" spans="1:36" ht="36" customHeight="1">
      <c r="A29" s="135" t="s">
        <v>14</v>
      </c>
      <c r="B29" s="136" t="s">
        <v>45</v>
      </c>
      <c r="C29" s="47">
        <v>0</v>
      </c>
      <c r="D29" s="46">
        <v>0</v>
      </c>
      <c r="E29" s="47">
        <v>0</v>
      </c>
      <c r="F29" s="46">
        <v>0</v>
      </c>
      <c r="G29" s="47">
        <v>0</v>
      </c>
      <c r="H29" s="46">
        <v>3000000</v>
      </c>
      <c r="I29" s="48">
        <v>0</v>
      </c>
      <c r="J29" s="49">
        <v>0</v>
      </c>
      <c r="K29" s="47">
        <v>0</v>
      </c>
      <c r="L29" s="46">
        <v>0</v>
      </c>
      <c r="M29" s="47">
        <v>3200000</v>
      </c>
      <c r="N29" s="46">
        <v>0</v>
      </c>
      <c r="O29" s="47">
        <v>0</v>
      </c>
      <c r="P29" s="50">
        <v>0</v>
      </c>
      <c r="Q29" s="57">
        <v>0</v>
      </c>
      <c r="R29" s="47">
        <v>0</v>
      </c>
      <c r="S29" s="46">
        <v>0</v>
      </c>
      <c r="T29" s="48">
        <v>0</v>
      </c>
      <c r="U29" s="49">
        <v>0</v>
      </c>
      <c r="V29" s="47">
        <v>0</v>
      </c>
      <c r="W29" s="46"/>
      <c r="X29" s="47">
        <v>0</v>
      </c>
      <c r="Y29" s="46">
        <v>0</v>
      </c>
      <c r="Z29" s="47">
        <v>0</v>
      </c>
      <c r="AA29" s="46">
        <v>0</v>
      </c>
      <c r="AB29" s="47"/>
      <c r="AC29" s="46">
        <v>0</v>
      </c>
      <c r="AD29" s="47">
        <v>0</v>
      </c>
      <c r="AE29" s="51">
        <v>0</v>
      </c>
      <c r="AF29" s="64">
        <v>0</v>
      </c>
      <c r="AG29" s="46">
        <v>0</v>
      </c>
      <c r="AH29" s="47">
        <v>0</v>
      </c>
      <c r="AI29" s="46">
        <v>0</v>
      </c>
      <c r="AJ29" s="51">
        <v>0</v>
      </c>
    </row>
    <row r="30" spans="1:36" ht="12" customHeight="1">
      <c r="A30" s="135" t="s">
        <v>15</v>
      </c>
      <c r="B30" s="137" t="s">
        <v>42</v>
      </c>
      <c r="C30" s="65">
        <v>0</v>
      </c>
      <c r="D30" s="66">
        <v>0</v>
      </c>
      <c r="E30" s="65">
        <v>0</v>
      </c>
      <c r="F30" s="66">
        <v>3500000</v>
      </c>
      <c r="G30" s="65"/>
      <c r="H30" s="66">
        <v>0</v>
      </c>
      <c r="I30" s="67">
        <v>0</v>
      </c>
      <c r="J30" s="68">
        <v>0</v>
      </c>
      <c r="K30" s="65">
        <v>4000000</v>
      </c>
      <c r="L30" s="66"/>
      <c r="M30" s="65">
        <v>0</v>
      </c>
      <c r="N30" s="66">
        <v>0</v>
      </c>
      <c r="O30" s="65">
        <v>0</v>
      </c>
      <c r="P30" s="69">
        <v>5500000</v>
      </c>
      <c r="Q30" s="46">
        <v>0</v>
      </c>
      <c r="R30" s="65">
        <v>0</v>
      </c>
      <c r="S30" s="66">
        <v>0</v>
      </c>
      <c r="T30" s="67">
        <v>0</v>
      </c>
      <c r="U30" s="68"/>
      <c r="V30" s="65"/>
      <c r="W30" s="66">
        <v>0</v>
      </c>
      <c r="X30" s="65">
        <v>0</v>
      </c>
      <c r="Y30" s="66">
        <v>0</v>
      </c>
      <c r="Z30" s="65"/>
      <c r="AA30" s="66"/>
      <c r="AB30" s="65">
        <v>0</v>
      </c>
      <c r="AC30" s="66">
        <v>0</v>
      </c>
      <c r="AD30" s="65">
        <v>0</v>
      </c>
      <c r="AE30" s="70">
        <v>0</v>
      </c>
      <c r="AF30" s="85"/>
      <c r="AG30" s="66">
        <v>0</v>
      </c>
      <c r="AH30" s="65">
        <v>0</v>
      </c>
      <c r="AI30" s="66">
        <v>0</v>
      </c>
      <c r="AJ30" s="70"/>
    </row>
    <row r="31" spans="1:36" ht="24.75" customHeight="1">
      <c r="A31" s="135" t="s">
        <v>30</v>
      </c>
      <c r="B31" s="137" t="s">
        <v>43</v>
      </c>
      <c r="C31" s="92">
        <v>0</v>
      </c>
      <c r="D31" s="66">
        <v>0</v>
      </c>
      <c r="E31" s="65">
        <v>0</v>
      </c>
      <c r="F31" s="66">
        <v>0</v>
      </c>
      <c r="G31" s="65">
        <v>0</v>
      </c>
      <c r="H31" s="66">
        <v>0</v>
      </c>
      <c r="I31" s="67">
        <v>0</v>
      </c>
      <c r="J31" s="68">
        <v>0</v>
      </c>
      <c r="K31" s="65">
        <v>0</v>
      </c>
      <c r="L31" s="66">
        <v>1700000</v>
      </c>
      <c r="M31" s="65"/>
      <c r="N31" s="66">
        <v>0</v>
      </c>
      <c r="O31" s="65">
        <v>0</v>
      </c>
      <c r="P31" s="69">
        <v>0</v>
      </c>
      <c r="Q31" s="46">
        <v>0</v>
      </c>
      <c r="R31" s="65">
        <v>0</v>
      </c>
      <c r="S31" s="66">
        <v>0</v>
      </c>
      <c r="T31" s="67">
        <v>0</v>
      </c>
      <c r="U31" s="68">
        <v>0</v>
      </c>
      <c r="V31" s="65">
        <v>0</v>
      </c>
      <c r="W31" s="66">
        <v>0</v>
      </c>
      <c r="X31" s="65">
        <v>0</v>
      </c>
      <c r="Y31" s="66">
        <v>0</v>
      </c>
      <c r="Z31" s="65">
        <v>0</v>
      </c>
      <c r="AA31" s="66"/>
      <c r="AB31" s="65"/>
      <c r="AC31" s="66">
        <v>0</v>
      </c>
      <c r="AD31" s="65">
        <v>0</v>
      </c>
      <c r="AE31" s="70">
        <v>0</v>
      </c>
      <c r="AF31" s="85">
        <v>0</v>
      </c>
      <c r="AG31" s="66">
        <v>0</v>
      </c>
      <c r="AH31" s="65">
        <v>0</v>
      </c>
      <c r="AI31" s="66">
        <v>0</v>
      </c>
      <c r="AJ31" s="70">
        <v>0</v>
      </c>
    </row>
    <row r="32" spans="1:36" ht="12.75" customHeight="1">
      <c r="A32" s="135" t="s">
        <v>41</v>
      </c>
      <c r="B32" s="137" t="s">
        <v>49</v>
      </c>
      <c r="C32" s="92">
        <v>2562.13</v>
      </c>
      <c r="D32" s="66"/>
      <c r="E32" s="65"/>
      <c r="F32" s="66"/>
      <c r="G32" s="65"/>
      <c r="H32" s="66"/>
      <c r="I32" s="67"/>
      <c r="J32" s="68"/>
      <c r="K32" s="65"/>
      <c r="L32" s="66"/>
      <c r="M32" s="65"/>
      <c r="N32" s="66"/>
      <c r="O32" s="65"/>
      <c r="P32" s="69"/>
      <c r="Q32" s="57"/>
      <c r="R32" s="65"/>
      <c r="S32" s="66"/>
      <c r="T32" s="67"/>
      <c r="U32" s="68"/>
      <c r="V32" s="65"/>
      <c r="W32" s="66"/>
      <c r="X32" s="65"/>
      <c r="Y32" s="66"/>
      <c r="Z32" s="65"/>
      <c r="AA32" s="66"/>
      <c r="AB32" s="65"/>
      <c r="AC32" s="66"/>
      <c r="AD32" s="65"/>
      <c r="AE32" s="70"/>
      <c r="AF32" s="85"/>
      <c r="AG32" s="66"/>
      <c r="AH32" s="65"/>
      <c r="AI32" s="66"/>
      <c r="AJ32" s="70"/>
    </row>
    <row r="33" spans="1:36" ht="12.75" customHeight="1">
      <c r="A33" s="138" t="s">
        <v>50</v>
      </c>
      <c r="B33" s="166" t="s">
        <v>31</v>
      </c>
      <c r="C33" s="93">
        <f>SUM(C34:C36)</f>
        <v>861147</v>
      </c>
      <c r="D33" s="94">
        <f>D34+D35+D36</f>
        <v>1227840</v>
      </c>
      <c r="E33" s="93">
        <f>SUM(E34:E36)</f>
        <v>1290432</v>
      </c>
      <c r="F33" s="94">
        <f>F34+F35+F36</f>
        <v>1130657</v>
      </c>
      <c r="G33" s="93">
        <f>G34+G35+G36</f>
        <v>979325</v>
      </c>
      <c r="H33" s="94">
        <f>SUM(H34:H36)</f>
        <v>865142</v>
      </c>
      <c r="I33" s="95">
        <f>SUM(I35:I36)</f>
        <v>766200</v>
      </c>
      <c r="J33" s="96">
        <f>SUM(J34:J36)</f>
        <v>766200</v>
      </c>
      <c r="K33" s="93">
        <f>SUM(K34:K36)</f>
        <v>748200</v>
      </c>
      <c r="L33" s="94">
        <f>SUM(L34:L36)</f>
        <v>534346</v>
      </c>
      <c r="M33" s="93">
        <f>SUM(M34:M36)</f>
        <v>434594</v>
      </c>
      <c r="N33" s="94">
        <f>N35</f>
        <v>303000</v>
      </c>
      <c r="O33" s="93">
        <f>O35</f>
        <v>303000</v>
      </c>
      <c r="P33" s="97">
        <f>SUM(O34:O35)</f>
        <v>303000</v>
      </c>
      <c r="Q33" s="94">
        <f>Q35</f>
        <v>100000</v>
      </c>
      <c r="R33" s="93">
        <f>SUM(R34:R36)</f>
        <v>0</v>
      </c>
      <c r="S33" s="94">
        <f>S34+S35+S36</f>
        <v>0</v>
      </c>
      <c r="T33" s="95">
        <f>SUM(T34:T36)</f>
        <v>0</v>
      </c>
      <c r="U33" s="96">
        <f>U34+U35+U36</f>
        <v>0</v>
      </c>
      <c r="V33" s="93">
        <f>V34+V35+V36</f>
        <v>0</v>
      </c>
      <c r="W33" s="94">
        <f>SUM(W34:W36)</f>
        <v>0</v>
      </c>
      <c r="X33" s="93">
        <f>SUM(X35:X36)</f>
        <v>0</v>
      </c>
      <c r="Y33" s="94">
        <f>SUM(Y34:Y36)</f>
        <v>0</v>
      </c>
      <c r="Z33" s="93">
        <f>SUM(Z34:Z36)</f>
        <v>0</v>
      </c>
      <c r="AA33" s="94">
        <f>SUM(AA34:AA36)</f>
        <v>0</v>
      </c>
      <c r="AB33" s="93">
        <f>SUM(AB34:AB36)</f>
        <v>0</v>
      </c>
      <c r="AC33" s="94">
        <f>AC35</f>
        <v>0</v>
      </c>
      <c r="AD33" s="93">
        <f>AD35</f>
        <v>0</v>
      </c>
      <c r="AE33" s="167">
        <f>SUM(AD34:AD35)</f>
        <v>0</v>
      </c>
      <c r="AF33" s="168">
        <f>AF35</f>
        <v>0</v>
      </c>
      <c r="AG33" s="94">
        <f>AG35</f>
        <v>0</v>
      </c>
      <c r="AH33" s="93">
        <f>AH35</f>
        <v>0</v>
      </c>
      <c r="AI33" s="94">
        <f>SUM(AH34:AH35)</f>
        <v>0</v>
      </c>
      <c r="AJ33" s="167">
        <f>AJ35</f>
        <v>0</v>
      </c>
    </row>
    <row r="34" spans="1:36" ht="12.75">
      <c r="A34" s="139"/>
      <c r="B34" s="134" t="s">
        <v>29</v>
      </c>
      <c r="C34" s="59">
        <v>226835</v>
      </c>
      <c r="D34" s="57">
        <v>193741</v>
      </c>
      <c r="E34" s="59">
        <v>179232</v>
      </c>
      <c r="F34" s="57">
        <v>109457</v>
      </c>
      <c r="G34" s="59">
        <v>60125</v>
      </c>
      <c r="H34" s="57">
        <v>23071</v>
      </c>
      <c r="I34" s="60">
        <v>0</v>
      </c>
      <c r="J34" s="61">
        <v>0</v>
      </c>
      <c r="K34" s="59">
        <v>0</v>
      </c>
      <c r="L34" s="57"/>
      <c r="M34" s="59">
        <v>0</v>
      </c>
      <c r="N34" s="57">
        <v>0</v>
      </c>
      <c r="O34" s="59">
        <v>0</v>
      </c>
      <c r="P34" s="62">
        <v>0</v>
      </c>
      <c r="Q34" s="57">
        <v>0</v>
      </c>
      <c r="R34" s="59"/>
      <c r="S34" s="57"/>
      <c r="T34" s="60"/>
      <c r="U34" s="61"/>
      <c r="V34" s="59"/>
      <c r="W34" s="57"/>
      <c r="X34" s="59">
        <v>0</v>
      </c>
      <c r="Y34" s="57">
        <v>0</v>
      </c>
      <c r="Z34" s="59">
        <v>0</v>
      </c>
      <c r="AA34" s="57"/>
      <c r="AB34" s="59">
        <v>0</v>
      </c>
      <c r="AC34" s="57">
        <v>0</v>
      </c>
      <c r="AD34" s="59">
        <v>0</v>
      </c>
      <c r="AE34" s="63">
        <v>0</v>
      </c>
      <c r="AF34" s="71">
        <v>0</v>
      </c>
      <c r="AG34" s="57">
        <v>0</v>
      </c>
      <c r="AH34" s="59">
        <v>0</v>
      </c>
      <c r="AI34" s="57">
        <v>0</v>
      </c>
      <c r="AJ34" s="63">
        <v>0</v>
      </c>
    </row>
    <row r="35" spans="1:36" ht="12" customHeight="1">
      <c r="A35" s="135"/>
      <c r="B35" s="122" t="s">
        <v>44</v>
      </c>
      <c r="C35" s="65">
        <v>634312</v>
      </c>
      <c r="D35" s="66">
        <v>795000</v>
      </c>
      <c r="E35" s="65">
        <v>795000</v>
      </c>
      <c r="F35" s="66">
        <v>705000</v>
      </c>
      <c r="G35" s="66">
        <v>603000</v>
      </c>
      <c r="H35" s="66">
        <v>603000</v>
      </c>
      <c r="I35" s="70">
        <v>603000</v>
      </c>
      <c r="J35" s="68">
        <v>603000</v>
      </c>
      <c r="K35" s="69">
        <v>585000</v>
      </c>
      <c r="L35" s="66">
        <v>384000</v>
      </c>
      <c r="M35" s="66">
        <v>303000</v>
      </c>
      <c r="N35" s="66">
        <v>303000</v>
      </c>
      <c r="O35" s="66">
        <v>303000</v>
      </c>
      <c r="P35" s="69">
        <v>303000</v>
      </c>
      <c r="Q35" s="46">
        <v>100000</v>
      </c>
      <c r="R35" s="65"/>
      <c r="S35" s="66"/>
      <c r="T35" s="67"/>
      <c r="U35" s="68"/>
      <c r="V35" s="66"/>
      <c r="W35" s="66"/>
      <c r="X35" s="69"/>
      <c r="Y35" s="66"/>
      <c r="Z35" s="66"/>
      <c r="AA35" s="66"/>
      <c r="AB35" s="66"/>
      <c r="AC35" s="66"/>
      <c r="AD35" s="66"/>
      <c r="AE35" s="70"/>
      <c r="AF35" s="85"/>
      <c r="AG35" s="66"/>
      <c r="AH35" s="78"/>
      <c r="AI35" s="66"/>
      <c r="AJ35" s="70"/>
    </row>
    <row r="36" spans="1:36" ht="37.5" customHeight="1">
      <c r="A36" s="135"/>
      <c r="B36" s="136" t="s">
        <v>46</v>
      </c>
      <c r="C36" s="65">
        <v>0</v>
      </c>
      <c r="D36" s="66">
        <v>239099</v>
      </c>
      <c r="E36" s="66">
        <v>316200</v>
      </c>
      <c r="F36" s="66">
        <v>316200</v>
      </c>
      <c r="G36" s="66">
        <v>316200</v>
      </c>
      <c r="H36" s="66">
        <v>239071</v>
      </c>
      <c r="I36" s="70">
        <v>163200</v>
      </c>
      <c r="J36" s="68">
        <v>163200</v>
      </c>
      <c r="K36" s="69">
        <v>163200</v>
      </c>
      <c r="L36" s="66">
        <v>150346</v>
      </c>
      <c r="M36" s="66">
        <v>131594</v>
      </c>
      <c r="N36" s="66">
        <v>0</v>
      </c>
      <c r="O36" s="66">
        <v>0</v>
      </c>
      <c r="P36" s="69">
        <v>0</v>
      </c>
      <c r="Q36" s="57">
        <v>0</v>
      </c>
      <c r="R36" s="65">
        <v>0</v>
      </c>
      <c r="S36" s="66"/>
      <c r="T36" s="70"/>
      <c r="U36" s="68"/>
      <c r="V36" s="66"/>
      <c r="W36" s="66"/>
      <c r="X36" s="69"/>
      <c r="Y36" s="66"/>
      <c r="Z36" s="66"/>
      <c r="AA36" s="66"/>
      <c r="AB36" s="66"/>
      <c r="AC36" s="66">
        <v>0</v>
      </c>
      <c r="AD36" s="66">
        <v>0</v>
      </c>
      <c r="AE36" s="70">
        <v>0</v>
      </c>
      <c r="AF36" s="85">
        <v>0</v>
      </c>
      <c r="AG36" s="66">
        <v>0</v>
      </c>
      <c r="AH36" s="78">
        <v>0</v>
      </c>
      <c r="AI36" s="66">
        <v>0</v>
      </c>
      <c r="AJ36" s="70">
        <v>0</v>
      </c>
    </row>
    <row r="37" spans="1:37" ht="13.5" customHeight="1">
      <c r="A37" s="138" t="s">
        <v>51</v>
      </c>
      <c r="B37" s="120" t="s">
        <v>47</v>
      </c>
      <c r="C37" s="47">
        <v>0</v>
      </c>
      <c r="D37" s="46">
        <v>8007.05</v>
      </c>
      <c r="E37" s="47">
        <v>48581.55</v>
      </c>
      <c r="F37" s="46">
        <v>49440.86</v>
      </c>
      <c r="G37" s="47">
        <v>50290.6</v>
      </c>
      <c r="H37" s="46">
        <v>51129.81</v>
      </c>
      <c r="I37" s="48">
        <v>51957.43</v>
      </c>
      <c r="J37" s="49">
        <v>52788.7</v>
      </c>
      <c r="K37" s="47">
        <v>53616.82</v>
      </c>
      <c r="L37" s="46">
        <v>54447.95</v>
      </c>
      <c r="M37" s="47">
        <v>55274.86</v>
      </c>
      <c r="N37" s="46">
        <v>56103.96</v>
      </c>
      <c r="O37" s="47">
        <v>56945.5</v>
      </c>
      <c r="P37" s="50">
        <v>57799.66</v>
      </c>
      <c r="Q37" s="46">
        <v>58666.64</v>
      </c>
      <c r="R37" s="47">
        <v>59546.62</v>
      </c>
      <c r="S37" s="46">
        <v>60439.79</v>
      </c>
      <c r="T37" s="48">
        <v>61346.37</v>
      </c>
      <c r="U37" s="49">
        <v>62266.54</v>
      </c>
      <c r="V37" s="47">
        <v>63200.52</v>
      </c>
      <c r="W37" s="46">
        <v>64148.5</v>
      </c>
      <c r="X37" s="47">
        <v>65110.71</v>
      </c>
      <c r="Y37" s="46">
        <v>66087.35</v>
      </c>
      <c r="Z37" s="47">
        <v>67078.63</v>
      </c>
      <c r="AA37" s="46">
        <v>68084.79</v>
      </c>
      <c r="AB37" s="47">
        <v>69106.03</v>
      </c>
      <c r="AC37" s="46">
        <v>70142.6</v>
      </c>
      <c r="AD37" s="47">
        <v>71194.71</v>
      </c>
      <c r="AE37" s="51">
        <v>72262.61</v>
      </c>
      <c r="AF37" s="64">
        <v>73346.52</v>
      </c>
      <c r="AG37" s="46">
        <v>74446.69</v>
      </c>
      <c r="AH37" s="47">
        <v>75563.37</v>
      </c>
      <c r="AI37" s="46">
        <v>76696.79</v>
      </c>
      <c r="AJ37" s="51">
        <v>74879.47</v>
      </c>
      <c r="AK37" s="105"/>
    </row>
    <row r="38" spans="1:36" ht="13.5" customHeight="1">
      <c r="A38" s="132">
        <v>6</v>
      </c>
      <c r="B38" s="36" t="s">
        <v>16</v>
      </c>
      <c r="C38" s="99">
        <f aca="true" t="shared" si="13" ref="C38:Q38">C26-C27</f>
        <v>11423081.080000002</v>
      </c>
      <c r="D38" s="77">
        <f t="shared" si="13"/>
        <v>13077011.999999996</v>
      </c>
      <c r="E38" s="99">
        <f t="shared" si="13"/>
        <v>12296886.999999996</v>
      </c>
      <c r="F38" s="98">
        <f t="shared" si="13"/>
        <v>10628186</v>
      </c>
      <c r="G38" s="99">
        <f t="shared" si="13"/>
        <v>15271246.890000008</v>
      </c>
      <c r="H38" s="98">
        <f t="shared" si="13"/>
        <v>10567246.000000002</v>
      </c>
      <c r="I38" s="100">
        <f t="shared" si="13"/>
        <v>15800754.000000007</v>
      </c>
      <c r="J38" s="101">
        <f t="shared" si="13"/>
        <v>16037766.000000004</v>
      </c>
      <c r="K38" s="99">
        <f t="shared" si="13"/>
        <v>12278332.999999993</v>
      </c>
      <c r="L38" s="77">
        <f t="shared" si="13"/>
        <v>14822508.000000004</v>
      </c>
      <c r="M38" s="107">
        <f t="shared" si="13"/>
        <v>11370345</v>
      </c>
      <c r="N38" s="98">
        <f t="shared" si="13"/>
        <v>17021900.000000007</v>
      </c>
      <c r="O38" s="99">
        <f t="shared" si="13"/>
        <v>17277227</v>
      </c>
      <c r="P38" s="102">
        <f t="shared" si="13"/>
        <v>12036386.999999996</v>
      </c>
      <c r="Q38" s="98">
        <f t="shared" si="13"/>
        <v>17799433</v>
      </c>
      <c r="R38" s="99">
        <f aca="true" t="shared" si="14" ref="R38:AF38">R26-R27</f>
        <v>17977427.00000002</v>
      </c>
      <c r="S38" s="98">
        <f t="shared" si="14"/>
        <v>18157201.270000003</v>
      </c>
      <c r="T38" s="100">
        <f t="shared" si="14"/>
        <v>18338773.282700006</v>
      </c>
      <c r="U38" s="101">
        <f t="shared" si="14"/>
        <v>18522161.015527003</v>
      </c>
      <c r="V38" s="99">
        <f t="shared" si="14"/>
        <v>18707382.62568226</v>
      </c>
      <c r="W38" s="98">
        <f t="shared" si="14"/>
        <v>18894456.45193909</v>
      </c>
      <c r="X38" s="99">
        <f t="shared" si="14"/>
        <v>19083401.01645846</v>
      </c>
      <c r="Y38" s="98">
        <f t="shared" si="14"/>
        <v>19274235.026623048</v>
      </c>
      <c r="Z38" s="99">
        <f t="shared" si="14"/>
        <v>19466977.376889285</v>
      </c>
      <c r="AA38" s="98">
        <f t="shared" si="14"/>
        <v>19661647.150658183</v>
      </c>
      <c r="AB38" s="99">
        <f t="shared" si="14"/>
        <v>19858263.622164756</v>
      </c>
      <c r="AC38" s="98">
        <f t="shared" si="14"/>
        <v>20056846.258386396</v>
      </c>
      <c r="AD38" s="99">
        <f t="shared" si="14"/>
        <v>20257414.72097025</v>
      </c>
      <c r="AE38" s="103">
        <f t="shared" si="14"/>
        <v>20459988.868179962</v>
      </c>
      <c r="AF38" s="104">
        <f t="shared" si="14"/>
        <v>20664588.756861772</v>
      </c>
      <c r="AG38" s="98">
        <f>AG26-AG27</f>
        <v>20871234.64443038</v>
      </c>
      <c r="AH38" s="99">
        <f>AH26-AH27</f>
        <v>21079946.99087468</v>
      </c>
      <c r="AI38" s="98">
        <f>AI26-AI27</f>
        <v>21290746.46078346</v>
      </c>
      <c r="AJ38" s="103">
        <f>AJ26-AJ27</f>
        <v>21503653.925391287</v>
      </c>
    </row>
    <row r="39" spans="1:36" ht="14.25" customHeight="1">
      <c r="A39" s="131">
        <v>7</v>
      </c>
      <c r="B39" s="37" t="s">
        <v>17</v>
      </c>
      <c r="C39" s="93">
        <v>18020022.19</v>
      </c>
      <c r="D39" s="106">
        <v>14316623</v>
      </c>
      <c r="E39" s="93">
        <v>13042304</v>
      </c>
      <c r="F39" s="94">
        <v>14577086</v>
      </c>
      <c r="G39" s="93">
        <v>15337188</v>
      </c>
      <c r="H39" s="94">
        <v>13567246</v>
      </c>
      <c r="I39" s="95">
        <v>15800754</v>
      </c>
      <c r="J39" s="96">
        <v>16037766</v>
      </c>
      <c r="K39" s="93">
        <v>16278333</v>
      </c>
      <c r="L39" s="106">
        <v>16522508</v>
      </c>
      <c r="M39" s="108">
        <v>14570345</v>
      </c>
      <c r="N39" s="94">
        <v>17021900</v>
      </c>
      <c r="O39" s="93">
        <v>17277227</v>
      </c>
      <c r="P39" s="97">
        <v>17536387</v>
      </c>
      <c r="Q39" s="94">
        <v>17799433</v>
      </c>
      <c r="R39" s="93">
        <v>17977427</v>
      </c>
      <c r="S39" s="94">
        <f>R39*$D2%</f>
        <v>18157201.27</v>
      </c>
      <c r="T39" s="94">
        <f aca="true" t="shared" si="15" ref="T39:AJ39">S39*$D2%</f>
        <v>18338773.2827</v>
      </c>
      <c r="U39" s="94">
        <f t="shared" si="15"/>
        <v>18522161.015527</v>
      </c>
      <c r="V39" s="94">
        <f t="shared" si="15"/>
        <v>18707382.62568227</v>
      </c>
      <c r="W39" s="94">
        <f t="shared" si="15"/>
        <v>18894456.45193909</v>
      </c>
      <c r="X39" s="94">
        <f t="shared" si="15"/>
        <v>19083401.01645848</v>
      </c>
      <c r="Y39" s="94">
        <f t="shared" si="15"/>
        <v>19274235.026623067</v>
      </c>
      <c r="Z39" s="94">
        <f t="shared" si="15"/>
        <v>19466977.376889296</v>
      </c>
      <c r="AA39" s="94">
        <f t="shared" si="15"/>
        <v>19661647.15065819</v>
      </c>
      <c r="AB39" s="94">
        <f t="shared" si="15"/>
        <v>19858263.62216477</v>
      </c>
      <c r="AC39" s="94">
        <f t="shared" si="15"/>
        <v>20056846.25838642</v>
      </c>
      <c r="AD39" s="94">
        <f t="shared" si="15"/>
        <v>20257414.720970284</v>
      </c>
      <c r="AE39" s="94">
        <f t="shared" si="15"/>
        <v>20459988.868179988</v>
      </c>
      <c r="AF39" s="94">
        <f t="shared" si="15"/>
        <v>20664588.756861787</v>
      </c>
      <c r="AG39" s="94">
        <f t="shared" si="15"/>
        <v>20871234.644430406</v>
      </c>
      <c r="AH39" s="94">
        <f t="shared" si="15"/>
        <v>21079946.99087471</v>
      </c>
      <c r="AI39" s="94">
        <f t="shared" si="15"/>
        <v>21290746.46078346</v>
      </c>
      <c r="AJ39" s="94">
        <f t="shared" si="15"/>
        <v>21503653.925391294</v>
      </c>
    </row>
    <row r="40" spans="1:36" ht="12.75">
      <c r="A40" s="132">
        <v>8</v>
      </c>
      <c r="B40" s="37" t="s">
        <v>18</v>
      </c>
      <c r="C40" s="93">
        <f>C39-C38</f>
        <v>6596941.109999999</v>
      </c>
      <c r="D40" s="106">
        <f>D39-D38</f>
        <v>1239611.0000000037</v>
      </c>
      <c r="E40" s="93">
        <f>E39-E38</f>
        <v>745417.0000000037</v>
      </c>
      <c r="F40" s="94">
        <f>F39-F38</f>
        <v>3948900</v>
      </c>
      <c r="G40" s="93">
        <f>G39-G38</f>
        <v>65941.10999999195</v>
      </c>
      <c r="H40" s="94">
        <f aca="true" t="shared" si="16" ref="H40:Q40">H39-H38</f>
        <v>2999999.999999998</v>
      </c>
      <c r="I40" s="95">
        <f t="shared" si="16"/>
        <v>0</v>
      </c>
      <c r="J40" s="142">
        <f t="shared" si="16"/>
        <v>0</v>
      </c>
      <c r="K40" s="143">
        <f t="shared" si="16"/>
        <v>4000000.0000000075</v>
      </c>
      <c r="L40" s="164">
        <f t="shared" si="16"/>
        <v>1699999.9999999963</v>
      </c>
      <c r="M40" s="162">
        <f t="shared" si="16"/>
        <v>3200000</v>
      </c>
      <c r="N40" s="144">
        <f t="shared" si="16"/>
        <v>0</v>
      </c>
      <c r="O40" s="143">
        <f t="shared" si="16"/>
        <v>0</v>
      </c>
      <c r="P40" s="145">
        <f t="shared" si="16"/>
        <v>5500000.000000004</v>
      </c>
      <c r="Q40" s="98">
        <f t="shared" si="16"/>
        <v>0</v>
      </c>
      <c r="R40" s="93">
        <f aca="true" t="shared" si="17" ref="R40:AJ40">R39-R38</f>
        <v>0</v>
      </c>
      <c r="S40" s="94">
        <f t="shared" si="17"/>
        <v>0</v>
      </c>
      <c r="T40" s="95">
        <f t="shared" si="17"/>
        <v>0</v>
      </c>
      <c r="U40" s="96">
        <f t="shared" si="17"/>
        <v>0</v>
      </c>
      <c r="V40" s="93">
        <f t="shared" si="17"/>
        <v>0</v>
      </c>
      <c r="W40" s="94">
        <f t="shared" si="17"/>
        <v>0</v>
      </c>
      <c r="X40" s="93">
        <f t="shared" si="17"/>
        <v>0</v>
      </c>
      <c r="Y40" s="144">
        <f t="shared" si="17"/>
        <v>0</v>
      </c>
      <c r="Z40" s="143">
        <f t="shared" si="17"/>
        <v>0</v>
      </c>
      <c r="AA40" s="144">
        <f t="shared" si="17"/>
        <v>0</v>
      </c>
      <c r="AB40" s="143">
        <f t="shared" si="17"/>
        <v>0</v>
      </c>
      <c r="AC40" s="144">
        <f t="shared" si="17"/>
        <v>0</v>
      </c>
      <c r="AD40" s="143">
        <f t="shared" si="17"/>
        <v>3.3527612686157227E-08</v>
      </c>
      <c r="AE40" s="146">
        <f t="shared" si="17"/>
        <v>0</v>
      </c>
      <c r="AF40" s="147">
        <f t="shared" si="17"/>
        <v>0</v>
      </c>
      <c r="AG40" s="144">
        <f t="shared" si="17"/>
        <v>0</v>
      </c>
      <c r="AH40" s="143">
        <f t="shared" si="17"/>
        <v>2.9802322387695312E-08</v>
      </c>
      <c r="AI40" s="144">
        <f t="shared" si="17"/>
        <v>0</v>
      </c>
      <c r="AJ40" s="146">
        <f t="shared" si="17"/>
        <v>0</v>
      </c>
    </row>
    <row r="41" spans="1:36" ht="12.75">
      <c r="A41" s="132"/>
      <c r="B41" s="134" t="s">
        <v>28</v>
      </c>
      <c r="C41" s="59">
        <v>6200000</v>
      </c>
      <c r="D41" s="57">
        <v>0</v>
      </c>
      <c r="E41" s="59">
        <v>0</v>
      </c>
      <c r="F41" s="57">
        <v>0</v>
      </c>
      <c r="G41" s="59">
        <v>0</v>
      </c>
      <c r="H41" s="53">
        <v>0</v>
      </c>
      <c r="I41" s="54">
        <v>0</v>
      </c>
      <c r="J41" s="55">
        <v>0</v>
      </c>
      <c r="K41" s="52">
        <v>0</v>
      </c>
      <c r="L41" s="53">
        <v>0</v>
      </c>
      <c r="M41" s="52">
        <v>0</v>
      </c>
      <c r="N41" s="53">
        <v>0</v>
      </c>
      <c r="O41" s="52">
        <v>0</v>
      </c>
      <c r="P41" s="56">
        <v>0</v>
      </c>
      <c r="Q41" s="46">
        <v>0</v>
      </c>
      <c r="R41" s="59"/>
      <c r="S41" s="57"/>
      <c r="T41" s="60"/>
      <c r="U41" s="61"/>
      <c r="V41" s="59"/>
      <c r="W41" s="53"/>
      <c r="X41" s="52"/>
      <c r="Y41" s="53"/>
      <c r="Z41" s="52"/>
      <c r="AA41" s="53"/>
      <c r="AB41" s="52"/>
      <c r="AC41" s="53"/>
      <c r="AD41" s="52"/>
      <c r="AE41" s="58"/>
      <c r="AF41" s="91"/>
      <c r="AG41" s="53"/>
      <c r="AH41" s="52"/>
      <c r="AI41" s="53"/>
      <c r="AJ41" s="58"/>
    </row>
    <row r="42" spans="1:36" ht="12.75">
      <c r="A42" s="132"/>
      <c r="B42" s="140" t="s">
        <v>20</v>
      </c>
      <c r="C42" s="47">
        <v>396941.11</v>
      </c>
      <c r="D42" s="46">
        <v>1239611</v>
      </c>
      <c r="E42" s="47">
        <v>745417</v>
      </c>
      <c r="F42" s="46">
        <v>3948900</v>
      </c>
      <c r="G42" s="47">
        <v>65941.11</v>
      </c>
      <c r="H42" s="46">
        <v>3000000</v>
      </c>
      <c r="I42" s="48">
        <v>0</v>
      </c>
      <c r="J42" s="49">
        <v>0</v>
      </c>
      <c r="K42" s="47">
        <v>4000000</v>
      </c>
      <c r="L42" s="46">
        <v>1700000</v>
      </c>
      <c r="M42" s="47">
        <v>3200000</v>
      </c>
      <c r="N42" s="46">
        <v>0</v>
      </c>
      <c r="O42" s="47">
        <v>0</v>
      </c>
      <c r="P42" s="50">
        <v>5500000</v>
      </c>
      <c r="Q42" s="57"/>
      <c r="R42" s="47"/>
      <c r="S42" s="46"/>
      <c r="T42" s="48"/>
      <c r="U42" s="49"/>
      <c r="V42" s="47"/>
      <c r="W42" s="46"/>
      <c r="X42" s="47"/>
      <c r="Y42" s="46"/>
      <c r="Z42" s="47"/>
      <c r="AA42" s="46"/>
      <c r="AB42" s="47"/>
      <c r="AC42" s="46"/>
      <c r="AD42" s="47"/>
      <c r="AE42" s="51"/>
      <c r="AF42" s="64"/>
      <c r="AG42" s="46"/>
      <c r="AH42" s="47"/>
      <c r="AI42" s="46"/>
      <c r="AJ42" s="51"/>
    </row>
    <row r="43" spans="1:36" ht="12.75">
      <c r="A43" s="132"/>
      <c r="B43" s="140" t="s">
        <v>21</v>
      </c>
      <c r="C43" s="47"/>
      <c r="D43" s="46">
        <v>0</v>
      </c>
      <c r="E43" s="47">
        <v>0</v>
      </c>
      <c r="F43" s="46">
        <v>0</v>
      </c>
      <c r="G43" s="47">
        <v>0</v>
      </c>
      <c r="H43" s="46">
        <v>0</v>
      </c>
      <c r="I43" s="48">
        <v>0</v>
      </c>
      <c r="J43" s="49">
        <v>0</v>
      </c>
      <c r="K43" s="47">
        <v>0</v>
      </c>
      <c r="L43" s="46">
        <v>0</v>
      </c>
      <c r="M43" s="47">
        <v>0</v>
      </c>
      <c r="N43" s="46">
        <v>0</v>
      </c>
      <c r="O43" s="47">
        <v>0</v>
      </c>
      <c r="P43" s="50">
        <v>0</v>
      </c>
      <c r="Q43" s="46">
        <v>0</v>
      </c>
      <c r="R43" s="47"/>
      <c r="S43" s="46"/>
      <c r="T43" s="48"/>
      <c r="U43" s="49"/>
      <c r="V43" s="47"/>
      <c r="W43" s="46"/>
      <c r="X43" s="47"/>
      <c r="Y43" s="46"/>
      <c r="Z43" s="47"/>
      <c r="AA43" s="46"/>
      <c r="AB43" s="47"/>
      <c r="AC43" s="46"/>
      <c r="AD43" s="47"/>
      <c r="AE43" s="51"/>
      <c r="AF43" s="64"/>
      <c r="AG43" s="46"/>
      <c r="AH43" s="47"/>
      <c r="AI43" s="46"/>
      <c r="AJ43" s="51"/>
    </row>
    <row r="44" spans="1:36" ht="30" customHeight="1" thickBot="1">
      <c r="A44" s="141">
        <v>9</v>
      </c>
      <c r="B44" s="30" t="s">
        <v>40</v>
      </c>
      <c r="C44" s="148">
        <f aca="true" t="shared" si="18" ref="C44:W44">C27/C10%</f>
        <v>4.639173348995802</v>
      </c>
      <c r="D44" s="159">
        <f t="shared" si="18"/>
        <v>3.7364092667958486</v>
      </c>
      <c r="E44" s="148">
        <f t="shared" si="18"/>
        <v>3.1111331140667886</v>
      </c>
      <c r="F44" s="149">
        <f t="shared" si="18"/>
        <v>7.543197116529709</v>
      </c>
      <c r="G44" s="148">
        <f t="shared" si="18"/>
        <v>1.5828164337600512</v>
      </c>
      <c r="H44" s="149">
        <f t="shared" si="18"/>
        <v>5.718745063329488</v>
      </c>
      <c r="I44" s="150">
        <f t="shared" si="18"/>
        <v>1.139795812826591</v>
      </c>
      <c r="J44" s="151">
        <f t="shared" si="18"/>
        <v>1.123989890555457</v>
      </c>
      <c r="K44" s="152">
        <f t="shared" si="18"/>
        <v>6.490518772788472</v>
      </c>
      <c r="L44" s="165">
        <f t="shared" si="18"/>
        <v>3.0686541334280126</v>
      </c>
      <c r="M44" s="163">
        <f t="shared" si="18"/>
        <v>4.824536948616374</v>
      </c>
      <c r="N44" s="153">
        <f t="shared" si="18"/>
        <v>0.4633629261067318</v>
      </c>
      <c r="O44" s="152">
        <f t="shared" si="18"/>
        <v>0.4575585728216941</v>
      </c>
      <c r="P44" s="154">
        <f t="shared" si="18"/>
        <v>7.339662213086247</v>
      </c>
      <c r="Q44" s="155">
        <f t="shared" si="18"/>
        <v>0.19706543116901082</v>
      </c>
      <c r="R44" s="148">
        <f t="shared" si="18"/>
        <v>0.07425025891518672</v>
      </c>
      <c r="S44" s="149">
        <f t="shared" si="18"/>
        <v>0.0746177982811563</v>
      </c>
      <c r="T44" s="150">
        <f t="shared" si="18"/>
        <v>0.0749871727254345</v>
      </c>
      <c r="U44" s="156">
        <f t="shared" si="18"/>
        <v>0.07535836543078352</v>
      </c>
      <c r="V44" s="148">
        <f t="shared" si="18"/>
        <v>0.07573140495706664</v>
      </c>
      <c r="W44" s="149">
        <f t="shared" si="18"/>
        <v>0.07610627992026218</v>
      </c>
      <c r="X44" s="148">
        <f>X27/X10%</f>
        <v>0.07648302312567314</v>
      </c>
      <c r="Y44" s="153">
        <f aca="true" t="shared" si="19" ref="Y44:AJ44">Y27/Y10%</f>
        <v>0.07686162793644057</v>
      </c>
      <c r="Z44" s="152">
        <f t="shared" si="19"/>
        <v>0.07724209621168658</v>
      </c>
      <c r="AA44" s="153">
        <f t="shared" si="19"/>
        <v>0.07762446065136763</v>
      </c>
      <c r="AB44" s="152">
        <f t="shared" si="19"/>
        <v>0.07800870420642506</v>
      </c>
      <c r="AC44" s="153">
        <f t="shared" si="19"/>
        <v>0.0783948630544788</v>
      </c>
      <c r="AD44" s="152">
        <f t="shared" si="19"/>
        <v>0.0787829243450017</v>
      </c>
      <c r="AE44" s="157">
        <f t="shared" si="19"/>
        <v>0.07917291619724542</v>
      </c>
      <c r="AF44" s="158">
        <f t="shared" si="19"/>
        <v>0.07956482970560103</v>
      </c>
      <c r="AG44" s="153">
        <f t="shared" si="19"/>
        <v>0.07995868514287544</v>
      </c>
      <c r="AH44" s="152">
        <f t="shared" si="19"/>
        <v>0.0803544985775395</v>
      </c>
      <c r="AI44" s="153">
        <f t="shared" si="19"/>
        <v>0.08075226095957073</v>
      </c>
      <c r="AJ44" s="157">
        <f t="shared" si="19"/>
        <v>0.0780582644823425</v>
      </c>
    </row>
    <row r="45" spans="6:21" ht="12.75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2.75">
      <c r="B46" s="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6:21" ht="12.7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6:21" ht="12.75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6:21" ht="12.75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6:21" ht="12.75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6:21" ht="12.7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</sheetData>
  <mergeCells count="4">
    <mergeCell ref="A4:K4"/>
    <mergeCell ref="G1:I1"/>
    <mergeCell ref="G2:I2"/>
    <mergeCell ref="G3:I3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Kruszyński Krzysztof</dc:creator>
  <cp:keywords/>
  <dc:description/>
  <cp:lastModifiedBy>PIOTREK</cp:lastModifiedBy>
  <cp:lastPrinted>2007-08-31T12:11:38Z</cp:lastPrinted>
  <dcterms:created xsi:type="dcterms:W3CDTF">2002-05-14T12:51:39Z</dcterms:created>
  <dcterms:modified xsi:type="dcterms:W3CDTF">2007-09-05T09:56:29Z</dcterms:modified>
  <cp:category/>
  <cp:version/>
  <cp:contentType/>
  <cp:contentStatus/>
</cp:coreProperties>
</file>