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02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<sst xmlns="http://schemas.openxmlformats.org/spreadsheetml/2006/main" count="60" uniqueCount="60">
  <si>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Wyszczególnienie</t>
  </si>
  <si>
    <t>4.</t>
  </si>
  <si>
    <t>1.</t>
  </si>
  <si>
    <t>3.</t>
  </si>
  <si>
    <t>5.</t>
  </si>
  <si>
    <t>6.</t>
  </si>
  <si>
    <t>Lp.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</si>
  <si>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</si>
  <si>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</si>
  <si>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</si>
  <si>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</si>
  <si>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</si>
  <si>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</si>
  <si>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</si>
  <si>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</si>
  <si>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</si>
  <si>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</si>
  <si>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</si>
  <si>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</si>
  <si>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</si>
  <si>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</si>
  <si>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Relacje do dochodów (w %):</t>
  </si>
  <si>
    <t>Kwota długu na dzień 31.12.2006</t>
  </si>
  <si>
    <t>Prognozowane wydatki budżetowe</t>
  </si>
  <si>
    <t>Prognozowany wynik finansowy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</si>
  <si>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</si>
  <si>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</si>
  <si>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</si>
  <si>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</si>
  <si>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</si>
  <si>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</si>
  <si>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</si>
  <si>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</si>
  <si>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</si>
  <si>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</si>
  <si>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</si>
  <si>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</si>
  <si>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</si>
  <si>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</si>
  <si>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</si>
  <si>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</si>
  <si>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</si>
  <si>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</si>
  <si>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</si>
  <si>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</si>
  <si>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</si>
  <si>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</si>
  <si>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</si>
  <si>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</si>
  <si>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</si>
  <si>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</si>
  <si>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</si>
  <si>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t xml:space="preserve">  </t>
  </si>
  <si>
    <t xml:space="preserve">   EBOiR</t>
  </si>
  <si>
    <r>
      <t xml:space="preserve">Zobowiązania wg tytułów dłużnych: </t>
    </r>
    <r>
      <rPr>
        <sz val="10"/>
        <rFont val="Arial"/>
        <family val="2"/>
      </rPr>
      <t>(1.1+1.2+1.3)</t>
    </r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</si>
  <si>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</si>
  <si>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</si>
  <si>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</si>
  <si>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r>
      <t xml:space="preserve">długu </t>
    </r>
    <r>
      <rPr>
        <sz val="10"/>
        <rFont val="Arial"/>
        <family val="2"/>
      </rPr>
      <t>(art. 170 ust. 1)        1-(2.1 - 2.1.3  - 2.2):3</t>
    </r>
  </si>
  <si>
    <r>
      <t xml:space="preserve">długu po uwzględnieniu wyłączeń </t>
    </r>
    <r>
      <rPr>
        <sz val="10"/>
        <rFont val="Arial"/>
        <family val="2"/>
      </rPr>
      <t>(art. 170 ust. 3)
(1- 2.1 - 2.1.3 - 2.2): 3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</si>
</sst>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 CE"/>
      <family val="0"/>
    </font>
    <font>
      <b/>
      <sz val="8"/>
      <name val="Arial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"/>
      <family val="2"/>
    </font>
    <font>
      <b/>
      <sz val="14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left" wrapText="1" indent="1"/>
    </xf>
    <xf numFmtId="0" fontId="8" fillId="0" borderId="1" xfId="0" applyFont="1" applyBorder="1" applyAlignment="1">
      <alignment horizontal="left" wrapText="1"/>
    </xf>
    <xf numFmtId="4" fontId="7" fillId="0" borderId="1" xfId="0" applyNumberFormat="1" applyFont="1" applyBorder="1" applyAlignment="1">
      <alignment horizontal="right" wrapText="1"/>
    </xf>
    <xf numFmtId="0" fontId="8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wrapText="1" indent="1"/>
    </xf>
    <xf numFmtId="2" fontId="7" fillId="0" borderId="1" xfId="0" applyNumberFormat="1" applyFont="1" applyBorder="1" applyAlignment="1">
      <alignment vertical="center" wrapText="1"/>
    </xf>
    <xf numFmtId="0" fontId="8" fillId="0" borderId="1" xfId="0" applyFont="1" applyFill="1" applyBorder="1" applyAlignment="1">
      <alignment horizont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wrapText="1"/>
    </xf>
    <xf numFmtId="4" fontId="8" fillId="0" borderId="1" xfId="0" applyNumberFormat="1" applyFont="1" applyFill="1" applyBorder="1" applyAlignment="1">
      <alignment horizontal="right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2" fontId="8" fillId="0" borderId="1" xfId="0" applyNumberFormat="1" applyFont="1" applyBorder="1" applyAlignment="1">
      <alignment horizontal="right" vertical="top" wrapText="1"/>
    </xf>
    <xf numFmtId="0" fontId="9" fillId="0" borderId="1" xfId="0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35"/>
  <sheetViews>
    <sheetView tabSelected="1" workbookViewId="0" topLeftCell="A4">
      <selection activeCell="F31" sqref="F31"/>
    </sheetView>
  </sheetViews>
  <sheetFormatPr defaultColWidth="9.00390625" defaultRowHeight="12.75"/>
  <cols>
    <col min="1" max="1" width="6.25390625" style="1" customWidth="1"/>
    <col min="2" max="2" width="46.875" style="1" customWidth="1"/>
    <col min="3" max="3" width="15.875" style="1" bestFit="1" customWidth="1"/>
    <col min="4" max="4" width="12.375" style="1" customWidth="1"/>
    <col min="5" max="5" width="12.625" style="1" customWidth="1"/>
    <col min="6" max="6" width="12.75390625" style="1" customWidth="1"/>
    <col min="7" max="8" width="13.00390625" style="1" customWidth="1"/>
    <col min="9" max="9" width="12.875" style="1" customWidth="1"/>
    <col min="10" max="10" width="13.875" style="1" customWidth="1"/>
    <col min="11" max="11" width="13.125" style="1" customWidth="1"/>
    <col min="12" max="13" width="13.00390625" style="1" customWidth="1"/>
    <col min="14" max="14" width="13.625" style="1" customWidth="1"/>
    <col min="15" max="15" width="12.75390625" style="1" customWidth="1"/>
    <col min="16" max="16" width="13.00390625" style="1" customWidth="1"/>
    <col min="17" max="18" width="13.625" style="1" customWidth="1"/>
    <col min="19" max="19" width="13.00390625" style="1" customWidth="1"/>
    <col min="20" max="20" width="12.375" style="1" customWidth="1"/>
    <col min="21" max="21" width="12.625" style="1" customWidth="1"/>
    <col min="22" max="22" width="13.375" style="1" customWidth="1"/>
    <col min="23" max="23" width="13.00390625" style="1" customWidth="1"/>
    <col min="24" max="24" width="12.625" style="1" customWidth="1"/>
    <col min="25" max="25" width="13.375" style="1" customWidth="1"/>
    <col min="26" max="26" width="13.25390625" style="1" customWidth="1"/>
    <col min="27" max="29" width="12.875" style="1" customWidth="1"/>
    <col min="30" max="30" width="12.625" style="1" customWidth="1"/>
    <col min="31" max="31" width="13.625" style="1" customWidth="1"/>
    <col min="32" max="32" width="13.125" style="1" customWidth="1"/>
    <col min="33" max="33" width="13.625" style="1" customWidth="1"/>
    <col min="34" max="34" width="13.00390625" style="1" customWidth="1"/>
    <col min="35" max="35" width="12.875" style="1" customWidth="1"/>
    <col min="36" max="36" width="12.75390625" style="1" customWidth="1"/>
    <col min="37" max="37" width="12.375" style="1" customWidth="1"/>
    <col min="38" max="16384" width="9.125" style="1" customWidth="1"/>
  </cols>
  <sheetData>
    <row r="2" spans="1:18" ht="22.5" customHeight="1">
      <c r="A2" s="37" t="s">
        <v>57</v>
      </c>
      <c r="B2" s="37"/>
      <c r="C2" s="37"/>
      <c r="D2" s="37"/>
      <c r="E2" s="37"/>
      <c r="F2" s="37"/>
      <c r="G2" s="37"/>
      <c r="H2" s="37"/>
      <c r="I2" s="37"/>
      <c r="J2" s="37"/>
      <c r="K2" s="32"/>
      <c r="L2" s="32"/>
      <c r="M2" s="32"/>
      <c r="N2" s="32"/>
      <c r="O2" s="32"/>
      <c r="P2" s="32"/>
      <c r="Q2" s="32"/>
      <c r="R2" s="32"/>
    </row>
    <row r="3" spans="1:37" s="2" customFormat="1" ht="35.25" customHeight="1">
      <c r="A3" s="6" t="s">
        <v>6</v>
      </c>
      <c r="B3" s="6" t="s">
        <v>0</v>
      </c>
      <c r="C3" s="6" t="s">
        <v>22</v>
      </c>
      <c r="D3" s="7" t="s">
        <v>13</v>
      </c>
      <c r="E3" s="34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s="2" customFormat="1" ht="23.25" customHeight="1">
      <c r="A4" s="6"/>
      <c r="B4" s="6"/>
      <c r="C4" s="8"/>
      <c r="D4" s="6">
        <v>2007</v>
      </c>
      <c r="E4" s="6">
        <v>2008</v>
      </c>
      <c r="F4" s="6">
        <v>2009</v>
      </c>
      <c r="G4" s="6">
        <v>2010</v>
      </c>
      <c r="H4" s="6">
        <v>2011</v>
      </c>
      <c r="I4" s="6">
        <v>2012</v>
      </c>
      <c r="J4" s="6">
        <v>2013</v>
      </c>
      <c r="K4" s="6">
        <v>2014</v>
      </c>
      <c r="L4" s="6">
        <v>2015</v>
      </c>
      <c r="M4" s="6">
        <v>2016</v>
      </c>
      <c r="N4" s="6">
        <v>2017</v>
      </c>
      <c r="O4" s="6">
        <v>2018</v>
      </c>
      <c r="P4" s="6">
        <v>2019</v>
      </c>
      <c r="Q4" s="6">
        <v>2020</v>
      </c>
      <c r="R4" s="6">
        <v>2021</v>
      </c>
      <c r="S4" s="6">
        <v>2022</v>
      </c>
      <c r="T4" s="6">
        <v>2023</v>
      </c>
      <c r="U4" s="6">
        <v>2024</v>
      </c>
      <c r="V4" s="6">
        <v>2025</v>
      </c>
      <c r="W4" s="6">
        <v>2026</v>
      </c>
      <c r="X4" s="6">
        <v>2027</v>
      </c>
      <c r="Y4" s="6">
        <v>2028</v>
      </c>
      <c r="Z4" s="6">
        <v>2029</v>
      </c>
      <c r="AA4" s="6">
        <v>2030</v>
      </c>
      <c r="AB4" s="6">
        <v>2031</v>
      </c>
      <c r="AC4" s="6">
        <v>2032</v>
      </c>
      <c r="AD4" s="6">
        <v>2033</v>
      </c>
      <c r="AE4" s="6">
        <v>2034</v>
      </c>
      <c r="AF4" s="6">
        <v>2035</v>
      </c>
      <c r="AG4" s="6">
        <v>2036</v>
      </c>
      <c r="AH4" s="6">
        <v>2037</v>
      </c>
      <c r="AI4" s="6">
        <v>2038</v>
      </c>
      <c r="AJ4" s="6">
        <v>2039</v>
      </c>
      <c r="AK4" s="6">
        <v>2040</v>
      </c>
    </row>
    <row r="5" spans="1:37" s="3" customFormat="1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9">
        <v>18</v>
      </c>
      <c r="S5" s="25">
        <v>4</v>
      </c>
      <c r="T5" s="25">
        <v>5</v>
      </c>
      <c r="U5" s="25">
        <v>6</v>
      </c>
      <c r="V5" s="25">
        <v>7</v>
      </c>
      <c r="W5" s="25">
        <v>8</v>
      </c>
      <c r="X5" s="25">
        <v>9</v>
      </c>
      <c r="Y5" s="25">
        <v>10</v>
      </c>
      <c r="Z5" s="25">
        <v>11</v>
      </c>
      <c r="AA5" s="25">
        <v>12</v>
      </c>
      <c r="AB5" s="25">
        <v>13</v>
      </c>
      <c r="AC5" s="25">
        <v>14</v>
      </c>
      <c r="AD5" s="25">
        <v>15</v>
      </c>
      <c r="AE5" s="25">
        <v>16</v>
      </c>
      <c r="AF5" s="25">
        <v>17</v>
      </c>
      <c r="AG5" s="25">
        <v>18</v>
      </c>
      <c r="AH5" s="25">
        <v>15</v>
      </c>
      <c r="AI5" s="25">
        <v>16</v>
      </c>
      <c r="AJ5" s="25">
        <v>17</v>
      </c>
      <c r="AK5" s="25">
        <v>18</v>
      </c>
    </row>
    <row r="6" spans="1:37" s="2" customFormat="1" ht="22.5" customHeight="1">
      <c r="A6" s="10" t="s">
        <v>2</v>
      </c>
      <c r="B6" s="11" t="s">
        <v>54</v>
      </c>
      <c r="C6" s="12">
        <f>C7+C11+C16</f>
        <v>18932485.61</v>
      </c>
      <c r="D6" s="12">
        <f>D7+D11+D16</f>
        <v>26089406.73</v>
      </c>
      <c r="E6" s="12">
        <v>23959848.97</v>
      </c>
      <c r="F6" s="12">
        <v>22160257.96</v>
      </c>
      <c r="G6" s="12">
        <v>21414840.96</v>
      </c>
      <c r="H6" s="12">
        <v>17465940.96</v>
      </c>
      <c r="I6" s="12">
        <v>17400000</v>
      </c>
      <c r="J6" s="12">
        <v>14400000</v>
      </c>
      <c r="K6" s="12">
        <v>14400000</v>
      </c>
      <c r="L6" s="12">
        <v>14400000</v>
      </c>
      <c r="M6" s="12">
        <v>10400000</v>
      </c>
      <c r="N6" s="12">
        <v>8700000</v>
      </c>
      <c r="O6" s="12">
        <f>O7+O11+O16</f>
        <v>5500000</v>
      </c>
      <c r="P6" s="12">
        <f>P7+P11+P16</f>
        <v>5500000</v>
      </c>
      <c r="Q6" s="12">
        <f>Q7+Q11+Q16</f>
        <v>5500000</v>
      </c>
      <c r="R6" s="12">
        <f>R7+R11+R16</f>
        <v>0</v>
      </c>
      <c r="S6" s="26">
        <f>S7+S11+S16</f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26">
        <v>0</v>
      </c>
      <c r="Z6" s="26">
        <v>0</v>
      </c>
      <c r="AA6" s="26">
        <v>0</v>
      </c>
      <c r="AB6" s="26">
        <v>0</v>
      </c>
      <c r="AC6" s="26">
        <v>0</v>
      </c>
      <c r="AD6" s="26">
        <v>0</v>
      </c>
      <c r="AE6" s="26">
        <v>0</v>
      </c>
      <c r="AF6" s="26">
        <f>AF7+AF11+AF16</f>
        <v>0</v>
      </c>
      <c r="AG6" s="26">
        <v>0</v>
      </c>
      <c r="AH6" s="26">
        <v>0</v>
      </c>
      <c r="AI6" s="26">
        <f>AI7+AI11+AI16</f>
        <v>0</v>
      </c>
      <c r="AJ6" s="26">
        <f>AJ7+AJ11+AJ16</f>
        <v>0</v>
      </c>
      <c r="AK6" s="26">
        <f>AK7+AK11+AK16</f>
        <v>0</v>
      </c>
    </row>
    <row r="7" spans="1:37" s="3" customFormat="1" ht="25.5" customHeight="1">
      <c r="A7" s="13" t="s">
        <v>8</v>
      </c>
      <c r="B7" s="14" t="s">
        <v>46</v>
      </c>
      <c r="C7" s="15">
        <f aca="true" t="shared" si="0" ref="C7:R7">SUM(C8:C10)</f>
        <v>18932485.61</v>
      </c>
      <c r="D7" s="15">
        <f>SUM(D8:D10)</f>
        <v>18932485.61</v>
      </c>
      <c r="E7" s="15">
        <f t="shared" si="0"/>
        <v>23959848.97</v>
      </c>
      <c r="F7" s="15">
        <f>SUM(F8:F10)</f>
        <v>22160257.96</v>
      </c>
      <c r="G7" s="16">
        <f t="shared" si="0"/>
        <v>21414840.96</v>
      </c>
      <c r="H7" s="16">
        <f t="shared" si="0"/>
        <v>17465940.96</v>
      </c>
      <c r="I7" s="16">
        <f t="shared" si="0"/>
        <v>14400000</v>
      </c>
      <c r="J7" s="16">
        <f t="shared" si="0"/>
        <v>14400000</v>
      </c>
      <c r="K7" s="16">
        <f t="shared" si="0"/>
        <v>14400000</v>
      </c>
      <c r="L7" s="16">
        <f t="shared" si="0"/>
        <v>14400000</v>
      </c>
      <c r="M7" s="16">
        <f t="shared" si="0"/>
        <v>10400000</v>
      </c>
      <c r="N7" s="16">
        <f t="shared" si="0"/>
        <v>8700000</v>
      </c>
      <c r="O7" s="16">
        <f t="shared" si="0"/>
        <v>5500000</v>
      </c>
      <c r="P7" s="16">
        <f t="shared" si="0"/>
        <v>5500000</v>
      </c>
      <c r="Q7" s="16">
        <f t="shared" si="0"/>
        <v>5500000</v>
      </c>
      <c r="R7" s="16">
        <f t="shared" si="0"/>
        <v>0</v>
      </c>
      <c r="S7" s="27">
        <f aca="true" t="shared" si="1" ref="S7:AG7">SUM(S8:S10)</f>
        <v>0</v>
      </c>
      <c r="T7" s="27">
        <f t="shared" si="1"/>
        <v>0</v>
      </c>
      <c r="U7" s="27">
        <f t="shared" si="1"/>
        <v>0</v>
      </c>
      <c r="V7" s="28">
        <f t="shared" si="1"/>
        <v>0</v>
      </c>
      <c r="W7" s="28">
        <f t="shared" si="1"/>
        <v>0</v>
      </c>
      <c r="X7" s="28">
        <f t="shared" si="1"/>
        <v>0</v>
      </c>
      <c r="Y7" s="28">
        <f t="shared" si="1"/>
        <v>0</v>
      </c>
      <c r="Z7" s="28">
        <f t="shared" si="1"/>
        <v>0</v>
      </c>
      <c r="AA7" s="28">
        <f t="shared" si="1"/>
        <v>0</v>
      </c>
      <c r="AB7" s="28">
        <f t="shared" si="1"/>
        <v>0</v>
      </c>
      <c r="AC7" s="28">
        <f t="shared" si="1"/>
        <v>0</v>
      </c>
      <c r="AD7" s="28">
        <f t="shared" si="1"/>
        <v>0</v>
      </c>
      <c r="AE7" s="28">
        <f t="shared" si="1"/>
        <v>0</v>
      </c>
      <c r="AF7" s="28">
        <f t="shared" si="1"/>
        <v>0</v>
      </c>
      <c r="AG7" s="28">
        <f t="shared" si="1"/>
        <v>0</v>
      </c>
      <c r="AH7" s="28">
        <f>SUM(AH8:AH10)</f>
        <v>0</v>
      </c>
      <c r="AI7" s="28">
        <f>SUM(AI8:AI10)</f>
        <v>0</v>
      </c>
      <c r="AJ7" s="28">
        <f>SUM(AJ8:AJ10)</f>
        <v>0</v>
      </c>
      <c r="AK7" s="28">
        <f>SUM(AK8:AK10)</f>
        <v>0</v>
      </c>
    </row>
    <row r="8" spans="1:37" s="3" customFormat="1" ht="15" customHeight="1">
      <c r="A8" s="9" t="s">
        <v>29</v>
      </c>
      <c r="B8" s="17" t="s">
        <v>14</v>
      </c>
      <c r="C8" s="16">
        <v>1639817.49</v>
      </c>
      <c r="D8" s="16">
        <v>1639817.49</v>
      </c>
      <c r="E8" s="16">
        <v>1157118.01</v>
      </c>
      <c r="F8" s="16">
        <v>40604.85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</row>
    <row r="9" spans="1:37" s="3" customFormat="1" ht="15" customHeight="1">
      <c r="A9" s="9" t="s">
        <v>30</v>
      </c>
      <c r="B9" s="17" t="s">
        <v>15</v>
      </c>
      <c r="C9" s="16">
        <v>2592668.12</v>
      </c>
      <c r="D9" s="16">
        <v>2592668.12</v>
      </c>
      <c r="E9" s="16">
        <v>1902730.96</v>
      </c>
      <c r="F9" s="16">
        <v>1219653.11</v>
      </c>
      <c r="G9" s="16">
        <v>514840.96</v>
      </c>
      <c r="H9" s="16">
        <v>65940.96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</row>
    <row r="10" spans="1:37" s="3" customFormat="1" ht="15" customHeight="1">
      <c r="A10" s="9" t="s">
        <v>31</v>
      </c>
      <c r="B10" s="17" t="s">
        <v>16</v>
      </c>
      <c r="C10" s="16">
        <v>14700000</v>
      </c>
      <c r="D10" s="16">
        <v>14700000</v>
      </c>
      <c r="E10" s="16">
        <v>20900000</v>
      </c>
      <c r="F10" s="16">
        <v>20900000</v>
      </c>
      <c r="G10" s="16">
        <v>20900000</v>
      </c>
      <c r="H10" s="16">
        <v>17400000</v>
      </c>
      <c r="I10" s="16">
        <v>14400000</v>
      </c>
      <c r="J10" s="16">
        <v>14400000</v>
      </c>
      <c r="K10" s="16">
        <v>14400000</v>
      </c>
      <c r="L10" s="16">
        <v>14400000</v>
      </c>
      <c r="M10" s="16">
        <v>10400000</v>
      </c>
      <c r="N10" s="16">
        <v>8700000</v>
      </c>
      <c r="O10" s="16">
        <v>5500000</v>
      </c>
      <c r="P10" s="16">
        <v>5500000</v>
      </c>
      <c r="Q10" s="16">
        <v>5500000</v>
      </c>
      <c r="R10" s="16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</row>
    <row r="11" spans="1:37" s="3" customFormat="1" ht="26.25" customHeight="1">
      <c r="A11" s="13" t="s">
        <v>9</v>
      </c>
      <c r="B11" s="14" t="s">
        <v>47</v>
      </c>
      <c r="C11" s="15">
        <f aca="true" t="shared" si="2" ref="C11:R11">SUM(C12:C15)</f>
        <v>0</v>
      </c>
      <c r="D11" s="15">
        <f t="shared" si="2"/>
        <v>6596941.11</v>
      </c>
      <c r="E11" s="15">
        <f t="shared" si="2"/>
        <v>0</v>
      </c>
      <c r="F11" s="15">
        <f t="shared" si="2"/>
        <v>0</v>
      </c>
      <c r="G11" s="15">
        <f t="shared" si="2"/>
        <v>0</v>
      </c>
      <c r="H11" s="15">
        <f t="shared" si="2"/>
        <v>0</v>
      </c>
      <c r="I11" s="15">
        <f t="shared" si="2"/>
        <v>0</v>
      </c>
      <c r="J11" s="15">
        <f t="shared" si="2"/>
        <v>0</v>
      </c>
      <c r="K11" s="15">
        <f t="shared" si="2"/>
        <v>0</v>
      </c>
      <c r="L11" s="15">
        <f t="shared" si="2"/>
        <v>0</v>
      </c>
      <c r="M11" s="15">
        <f t="shared" si="2"/>
        <v>0</v>
      </c>
      <c r="N11" s="15">
        <f t="shared" si="2"/>
        <v>0</v>
      </c>
      <c r="O11" s="15">
        <f t="shared" si="2"/>
        <v>0</v>
      </c>
      <c r="P11" s="15">
        <f t="shared" si="2"/>
        <v>0</v>
      </c>
      <c r="Q11" s="15">
        <f t="shared" si="2"/>
        <v>0</v>
      </c>
      <c r="R11" s="15">
        <f t="shared" si="2"/>
        <v>0</v>
      </c>
      <c r="S11" s="27">
        <f aca="true" t="shared" si="3" ref="S11:AG11">SUM(S12:S15)</f>
        <v>0</v>
      </c>
      <c r="T11" s="27">
        <f t="shared" si="3"/>
        <v>0</v>
      </c>
      <c r="U11" s="27">
        <f t="shared" si="3"/>
        <v>0</v>
      </c>
      <c r="V11" s="27">
        <f t="shared" si="3"/>
        <v>0</v>
      </c>
      <c r="W11" s="27">
        <f t="shared" si="3"/>
        <v>0</v>
      </c>
      <c r="X11" s="27">
        <f t="shared" si="3"/>
        <v>0</v>
      </c>
      <c r="Y11" s="27">
        <f t="shared" si="3"/>
        <v>0</v>
      </c>
      <c r="Z11" s="27">
        <f t="shared" si="3"/>
        <v>0</v>
      </c>
      <c r="AA11" s="27">
        <f t="shared" si="3"/>
        <v>0</v>
      </c>
      <c r="AB11" s="27">
        <f t="shared" si="3"/>
        <v>0</v>
      </c>
      <c r="AC11" s="27">
        <f t="shared" si="3"/>
        <v>0</v>
      </c>
      <c r="AD11" s="27">
        <f t="shared" si="3"/>
        <v>0</v>
      </c>
      <c r="AE11" s="27">
        <f t="shared" si="3"/>
        <v>0</v>
      </c>
      <c r="AF11" s="27">
        <f t="shared" si="3"/>
        <v>0</v>
      </c>
      <c r="AG11" s="27">
        <f t="shared" si="3"/>
        <v>0</v>
      </c>
      <c r="AH11" s="27">
        <f>SUM(AH12:AH15)</f>
        <v>0</v>
      </c>
      <c r="AI11" s="27">
        <f>SUM(AI12:AI15)</f>
        <v>0</v>
      </c>
      <c r="AJ11" s="27">
        <f>SUM(AJ12:AJ15)</f>
        <v>0</v>
      </c>
      <c r="AK11" s="27">
        <f>SUM(AK12:AK15)</f>
        <v>0</v>
      </c>
    </row>
    <row r="12" spans="1:37" s="3" customFormat="1" ht="15" customHeight="1">
      <c r="A12" s="9" t="s">
        <v>32</v>
      </c>
      <c r="B12" s="17" t="s">
        <v>17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</row>
    <row r="13" spans="1:37" s="3" customFormat="1" ht="15" customHeight="1">
      <c r="A13" s="9" t="s">
        <v>33</v>
      </c>
      <c r="B13" s="17" t="s">
        <v>18</v>
      </c>
      <c r="C13" s="16"/>
      <c r="D13" s="16">
        <v>396941.11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</row>
    <row r="14" spans="1:37" s="3" customFormat="1" ht="15" customHeight="1">
      <c r="A14" s="9"/>
      <c r="B14" s="18" t="s">
        <v>53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</row>
    <row r="15" spans="1:37" s="3" customFormat="1" ht="15" customHeight="1">
      <c r="A15" s="9" t="s">
        <v>34</v>
      </c>
      <c r="B15" s="17" t="s">
        <v>7</v>
      </c>
      <c r="C15" s="16"/>
      <c r="D15" s="16">
        <v>6200000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</row>
    <row r="16" spans="1:37" s="3" customFormat="1" ht="15" customHeight="1">
      <c r="A16" s="13" t="s">
        <v>10</v>
      </c>
      <c r="B16" s="14" t="s">
        <v>19</v>
      </c>
      <c r="C16" s="19">
        <f aca="true" t="shared" si="4" ref="C16:H16">SUM(C17:C18)</f>
        <v>0</v>
      </c>
      <c r="D16" s="19">
        <f t="shared" si="4"/>
        <v>559980.01</v>
      </c>
      <c r="E16" s="19">
        <f t="shared" si="4"/>
        <v>0</v>
      </c>
      <c r="F16" s="19">
        <f t="shared" si="4"/>
        <v>0</v>
      </c>
      <c r="G16" s="19">
        <f t="shared" si="4"/>
        <v>0</v>
      </c>
      <c r="H16" s="19">
        <f t="shared" si="4"/>
        <v>0</v>
      </c>
      <c r="I16" s="19">
        <f>SUM(I17)</f>
        <v>0</v>
      </c>
      <c r="J16" s="19">
        <f aca="true" t="shared" si="5" ref="J16:W16">SUM(J17:J18)</f>
        <v>0</v>
      </c>
      <c r="K16" s="19">
        <f t="shared" si="5"/>
        <v>0</v>
      </c>
      <c r="L16" s="19">
        <f t="shared" si="5"/>
        <v>0</v>
      </c>
      <c r="M16" s="19">
        <f t="shared" si="5"/>
        <v>0</v>
      </c>
      <c r="N16" s="19">
        <f t="shared" si="5"/>
        <v>0</v>
      </c>
      <c r="O16" s="19">
        <f t="shared" si="5"/>
        <v>0</v>
      </c>
      <c r="P16" s="19">
        <f t="shared" si="5"/>
        <v>0</v>
      </c>
      <c r="Q16" s="19">
        <f t="shared" si="5"/>
        <v>0</v>
      </c>
      <c r="R16" s="19">
        <f t="shared" si="5"/>
        <v>0</v>
      </c>
      <c r="S16" s="29">
        <f t="shared" si="5"/>
        <v>0</v>
      </c>
      <c r="T16" s="29">
        <f t="shared" si="5"/>
        <v>0</v>
      </c>
      <c r="U16" s="29">
        <f t="shared" si="5"/>
        <v>0</v>
      </c>
      <c r="V16" s="29">
        <f t="shared" si="5"/>
        <v>0</v>
      </c>
      <c r="W16" s="29">
        <f t="shared" si="5"/>
        <v>0</v>
      </c>
      <c r="X16" s="29">
        <f>SUM(X17)</f>
        <v>0</v>
      </c>
      <c r="Y16" s="29">
        <f aca="true" t="shared" si="6" ref="Y16:AG16">SUM(Y17:Y18)</f>
        <v>0</v>
      </c>
      <c r="Z16" s="29">
        <f t="shared" si="6"/>
        <v>0</v>
      </c>
      <c r="AA16" s="29">
        <f t="shared" si="6"/>
        <v>0</v>
      </c>
      <c r="AB16" s="29">
        <f t="shared" si="6"/>
        <v>0</v>
      </c>
      <c r="AC16" s="29">
        <f t="shared" si="6"/>
        <v>0</v>
      </c>
      <c r="AD16" s="29">
        <f t="shared" si="6"/>
        <v>0</v>
      </c>
      <c r="AE16" s="29">
        <f t="shared" si="6"/>
        <v>0</v>
      </c>
      <c r="AF16" s="29">
        <f t="shared" si="6"/>
        <v>0</v>
      </c>
      <c r="AG16" s="29">
        <f t="shared" si="6"/>
        <v>0</v>
      </c>
      <c r="AH16" s="29">
        <f>SUM(AH17:AH18)</f>
        <v>0</v>
      </c>
      <c r="AI16" s="29">
        <f>SUM(AI17:AI18)</f>
        <v>0</v>
      </c>
      <c r="AJ16" s="29">
        <f>SUM(AJ17:AJ18)</f>
        <v>0</v>
      </c>
      <c r="AK16" s="29">
        <f>SUM(AK17:AK18)</f>
        <v>0</v>
      </c>
    </row>
    <row r="17" spans="1:37" s="3" customFormat="1" ht="15" customHeight="1">
      <c r="A17" s="9" t="s">
        <v>48</v>
      </c>
      <c r="B17" s="20" t="s">
        <v>50</v>
      </c>
      <c r="C17" s="21"/>
      <c r="D17" s="21">
        <v>559980.01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s="3" customFormat="1" ht="15" customHeight="1">
      <c r="A18" s="9" t="s">
        <v>49</v>
      </c>
      <c r="B18" s="20" t="s">
        <v>51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1:37" s="2" customFormat="1" ht="22.5" customHeight="1">
      <c r="A19" s="24">
        <v>2</v>
      </c>
      <c r="B19" s="11" t="s">
        <v>45</v>
      </c>
      <c r="C19" s="12">
        <f aca="true" t="shared" si="7" ref="C19:AK19">C20+C24+C25</f>
        <v>0</v>
      </c>
      <c r="D19" s="12">
        <f t="shared" si="7"/>
        <v>2990704.76</v>
      </c>
      <c r="E19" s="12">
        <f t="shared" si="7"/>
        <v>3035438.06</v>
      </c>
      <c r="F19" s="12">
        <f t="shared" si="7"/>
        <v>2084430.55</v>
      </c>
      <c r="G19" s="12">
        <f t="shared" si="7"/>
        <v>5128997.859999999</v>
      </c>
      <c r="H19" s="12">
        <f t="shared" si="7"/>
        <v>1095556.56</v>
      </c>
      <c r="I19" s="12">
        <f t="shared" si="7"/>
        <v>3916271.81</v>
      </c>
      <c r="J19" s="12">
        <f t="shared" si="7"/>
        <v>818157.43</v>
      </c>
      <c r="K19" s="12">
        <f t="shared" si="7"/>
        <v>818988.7</v>
      </c>
      <c r="L19" s="12">
        <f t="shared" si="7"/>
        <v>4801816.82</v>
      </c>
      <c r="M19" s="12">
        <f t="shared" si="7"/>
        <v>2288793.95</v>
      </c>
      <c r="N19" s="12">
        <f t="shared" si="7"/>
        <v>3689868.86</v>
      </c>
      <c r="O19" s="12">
        <f t="shared" si="7"/>
        <v>359103.96</v>
      </c>
      <c r="P19" s="12">
        <f t="shared" si="7"/>
        <v>359945.5</v>
      </c>
      <c r="Q19" s="12">
        <f t="shared" si="7"/>
        <v>5860799.66</v>
      </c>
      <c r="R19" s="12">
        <f t="shared" si="7"/>
        <v>158666.64</v>
      </c>
      <c r="S19" s="26">
        <f t="shared" si="7"/>
        <v>59546.62</v>
      </c>
      <c r="T19" s="26">
        <f t="shared" si="7"/>
        <v>60439.79</v>
      </c>
      <c r="U19" s="26">
        <f t="shared" si="7"/>
        <v>61346.37</v>
      </c>
      <c r="V19" s="26">
        <f t="shared" si="7"/>
        <v>62266.54</v>
      </c>
      <c r="W19" s="26">
        <f t="shared" si="7"/>
        <v>63200.52</v>
      </c>
      <c r="X19" s="26">
        <f t="shared" si="7"/>
        <v>64148.5</v>
      </c>
      <c r="Y19" s="26">
        <f t="shared" si="7"/>
        <v>65110.71</v>
      </c>
      <c r="Z19" s="26">
        <f t="shared" si="7"/>
        <v>66087.35</v>
      </c>
      <c r="AA19" s="26">
        <f t="shared" si="7"/>
        <v>67078.63</v>
      </c>
      <c r="AB19" s="26">
        <f t="shared" si="7"/>
        <v>68084.79</v>
      </c>
      <c r="AC19" s="26">
        <f t="shared" si="7"/>
        <v>69106.03</v>
      </c>
      <c r="AD19" s="26">
        <f t="shared" si="7"/>
        <v>70142.6</v>
      </c>
      <c r="AE19" s="26">
        <f t="shared" si="7"/>
        <v>71194.71</v>
      </c>
      <c r="AF19" s="26">
        <f t="shared" si="7"/>
        <v>72262.61</v>
      </c>
      <c r="AG19" s="26">
        <f t="shared" si="7"/>
        <v>73346.52</v>
      </c>
      <c r="AH19" s="26">
        <f t="shared" si="7"/>
        <v>74446.69</v>
      </c>
      <c r="AI19" s="26">
        <f t="shared" si="7"/>
        <v>75563.37</v>
      </c>
      <c r="AJ19" s="26">
        <f t="shared" si="7"/>
        <v>76696.79</v>
      </c>
      <c r="AK19" s="26">
        <f t="shared" si="7"/>
        <v>74879.47</v>
      </c>
    </row>
    <row r="20" spans="1:37" s="2" customFormat="1" ht="24.75" customHeight="1">
      <c r="A20" s="10" t="s">
        <v>11</v>
      </c>
      <c r="B20" s="11" t="s">
        <v>44</v>
      </c>
      <c r="C20" s="12"/>
      <c r="D20" s="12">
        <f>SUM(D21:D23)</f>
        <v>2129557.76</v>
      </c>
      <c r="E20" s="12">
        <f aca="true" t="shared" si="8" ref="E20:R20">SUM(E21:E23)</f>
        <v>1807598.06</v>
      </c>
      <c r="F20" s="12">
        <f t="shared" si="8"/>
        <v>793998.55</v>
      </c>
      <c r="G20" s="12">
        <f t="shared" si="8"/>
        <v>3998340.86</v>
      </c>
      <c r="H20" s="12">
        <f t="shared" si="8"/>
        <v>116231.56</v>
      </c>
      <c r="I20" s="12">
        <f t="shared" si="8"/>
        <v>3051129.81</v>
      </c>
      <c r="J20" s="12">
        <f t="shared" si="8"/>
        <v>51957.43</v>
      </c>
      <c r="K20" s="12">
        <f t="shared" si="8"/>
        <v>52788.7</v>
      </c>
      <c r="L20" s="12">
        <f t="shared" si="8"/>
        <v>4053616.82</v>
      </c>
      <c r="M20" s="12">
        <f t="shared" si="8"/>
        <v>1754447.95</v>
      </c>
      <c r="N20" s="12">
        <f t="shared" si="8"/>
        <v>3255274.86</v>
      </c>
      <c r="O20" s="12">
        <f t="shared" si="8"/>
        <v>56103.96</v>
      </c>
      <c r="P20" s="12">
        <f t="shared" si="8"/>
        <v>56945.5</v>
      </c>
      <c r="Q20" s="12">
        <f t="shared" si="8"/>
        <v>5557799.66</v>
      </c>
      <c r="R20" s="12">
        <f t="shared" si="8"/>
        <v>58666.64</v>
      </c>
      <c r="S20" s="26">
        <f>SUM(S21:S23)</f>
        <v>59546.62</v>
      </c>
      <c r="T20" s="26">
        <f aca="true" t="shared" si="9" ref="T20:AG20">SUM(T21:T23)</f>
        <v>60439.79</v>
      </c>
      <c r="U20" s="26">
        <f t="shared" si="9"/>
        <v>61346.37</v>
      </c>
      <c r="V20" s="26">
        <f t="shared" si="9"/>
        <v>62266.54</v>
      </c>
      <c r="W20" s="26">
        <f t="shared" si="9"/>
        <v>63200.52</v>
      </c>
      <c r="X20" s="26">
        <f t="shared" si="9"/>
        <v>64148.5</v>
      </c>
      <c r="Y20" s="26">
        <f t="shared" si="9"/>
        <v>65110.71</v>
      </c>
      <c r="Z20" s="26">
        <f t="shared" si="9"/>
        <v>66087.35</v>
      </c>
      <c r="AA20" s="26">
        <f t="shared" si="9"/>
        <v>67078.63</v>
      </c>
      <c r="AB20" s="26">
        <f t="shared" si="9"/>
        <v>68084.79</v>
      </c>
      <c r="AC20" s="26">
        <f t="shared" si="9"/>
        <v>69106.03</v>
      </c>
      <c r="AD20" s="26">
        <f t="shared" si="9"/>
        <v>70142.6</v>
      </c>
      <c r="AE20" s="26">
        <f t="shared" si="9"/>
        <v>71194.71</v>
      </c>
      <c r="AF20" s="26">
        <f t="shared" si="9"/>
        <v>72262.61</v>
      </c>
      <c r="AG20" s="26">
        <f t="shared" si="9"/>
        <v>73346.52</v>
      </c>
      <c r="AH20" s="26">
        <f>SUM(AH21:AH23)</f>
        <v>74446.69</v>
      </c>
      <c r="AI20" s="26">
        <f>SUM(AI21:AI23)</f>
        <v>75563.37</v>
      </c>
      <c r="AJ20" s="26">
        <f>SUM(AJ21:AJ23)</f>
        <v>76696.79</v>
      </c>
      <c r="AK20" s="26">
        <f>SUM(AK21:AK23)</f>
        <v>74879.47</v>
      </c>
    </row>
    <row r="21" spans="1:37" s="3" customFormat="1" ht="15" customHeight="1">
      <c r="A21" s="9" t="s">
        <v>26</v>
      </c>
      <c r="B21" s="17" t="s">
        <v>37</v>
      </c>
      <c r="C21" s="16"/>
      <c r="D21" s="16">
        <v>2129557.76</v>
      </c>
      <c r="E21" s="16">
        <v>1799591.01</v>
      </c>
      <c r="F21" s="16">
        <v>745417</v>
      </c>
      <c r="G21" s="16">
        <v>448900</v>
      </c>
      <c r="H21" s="16">
        <v>65940.96</v>
      </c>
      <c r="I21" s="16">
        <v>0</v>
      </c>
      <c r="J21" s="16"/>
      <c r="K21" s="16"/>
      <c r="L21" s="16"/>
      <c r="M21" s="16"/>
      <c r="N21" s="16"/>
      <c r="O21" s="16"/>
      <c r="P21" s="16"/>
      <c r="Q21" s="16"/>
      <c r="R21" s="16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</row>
    <row r="22" spans="1:37" s="3" customFormat="1" ht="15" customHeight="1">
      <c r="A22" s="9" t="s">
        <v>27</v>
      </c>
      <c r="B22" s="17" t="s">
        <v>39</v>
      </c>
      <c r="C22" s="16"/>
      <c r="D22" s="16"/>
      <c r="E22" s="16"/>
      <c r="F22" s="16"/>
      <c r="G22" s="16">
        <v>3500000</v>
      </c>
      <c r="H22" s="16"/>
      <c r="I22" s="16">
        <v>3000000</v>
      </c>
      <c r="J22" s="16"/>
      <c r="K22" s="16"/>
      <c r="L22" s="16">
        <v>4000000</v>
      </c>
      <c r="M22" s="16">
        <v>1700000</v>
      </c>
      <c r="N22" s="16">
        <v>3200000</v>
      </c>
      <c r="O22" s="16"/>
      <c r="P22" s="16"/>
      <c r="Q22" s="16">
        <v>5500000</v>
      </c>
      <c r="R22" s="16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</row>
    <row r="23" spans="1:37" s="3" customFormat="1" ht="15" customHeight="1">
      <c r="A23" s="9" t="s">
        <v>28</v>
      </c>
      <c r="B23" s="17" t="s">
        <v>38</v>
      </c>
      <c r="C23" s="16"/>
      <c r="D23" s="16">
        <v>0</v>
      </c>
      <c r="E23" s="16">
        <v>8007.05</v>
      </c>
      <c r="F23" s="16">
        <v>48581.55</v>
      </c>
      <c r="G23" s="16">
        <v>49440.86</v>
      </c>
      <c r="H23" s="16">
        <v>50290.6</v>
      </c>
      <c r="I23" s="16">
        <v>51129.81</v>
      </c>
      <c r="J23" s="16">
        <v>51957.43</v>
      </c>
      <c r="K23" s="16">
        <v>52788.7</v>
      </c>
      <c r="L23" s="16">
        <v>53616.82</v>
      </c>
      <c r="M23" s="16">
        <v>54447.95</v>
      </c>
      <c r="N23" s="16">
        <v>55274.86</v>
      </c>
      <c r="O23" s="16">
        <v>56103.96</v>
      </c>
      <c r="P23" s="16">
        <v>56945.5</v>
      </c>
      <c r="Q23" s="16">
        <v>57799.66</v>
      </c>
      <c r="R23" s="16">
        <v>58666.64</v>
      </c>
      <c r="S23" s="28">
        <v>59546.62</v>
      </c>
      <c r="T23" s="28">
        <v>60439.79</v>
      </c>
      <c r="U23" s="28">
        <v>61346.37</v>
      </c>
      <c r="V23" s="28">
        <v>62266.54</v>
      </c>
      <c r="W23" s="28">
        <v>63200.52</v>
      </c>
      <c r="X23" s="28">
        <v>64148.5</v>
      </c>
      <c r="Y23" s="28">
        <v>65110.71</v>
      </c>
      <c r="Z23" s="28">
        <v>66087.35</v>
      </c>
      <c r="AA23" s="28">
        <v>67078.63</v>
      </c>
      <c r="AB23" s="28">
        <v>68084.79</v>
      </c>
      <c r="AC23" s="28">
        <v>69106.03</v>
      </c>
      <c r="AD23" s="28">
        <v>70142.6</v>
      </c>
      <c r="AE23" s="28">
        <v>71194.71</v>
      </c>
      <c r="AF23" s="28">
        <v>72262.61</v>
      </c>
      <c r="AG23" s="28">
        <v>73346.52</v>
      </c>
      <c r="AH23" s="28">
        <v>74446.69</v>
      </c>
      <c r="AI23" s="28">
        <v>75563.37</v>
      </c>
      <c r="AJ23" s="28">
        <v>76696.79</v>
      </c>
      <c r="AK23" s="28">
        <v>74879.47</v>
      </c>
    </row>
    <row r="24" spans="1:37" s="3" customFormat="1" ht="17.25" customHeight="1">
      <c r="A24" s="13" t="s">
        <v>12</v>
      </c>
      <c r="B24" s="14" t="s">
        <v>36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</row>
    <row r="25" spans="1:37" s="4" customFormat="1" ht="14.25" customHeight="1">
      <c r="A25" s="13" t="s">
        <v>25</v>
      </c>
      <c r="B25" s="14" t="s">
        <v>35</v>
      </c>
      <c r="C25" s="16"/>
      <c r="D25" s="15">
        <v>861147</v>
      </c>
      <c r="E25" s="15">
        <v>1227840</v>
      </c>
      <c r="F25" s="15">
        <v>1290432</v>
      </c>
      <c r="G25" s="15">
        <v>1130657</v>
      </c>
      <c r="H25" s="15">
        <v>979325</v>
      </c>
      <c r="I25" s="15">
        <v>865142</v>
      </c>
      <c r="J25" s="15">
        <v>766200</v>
      </c>
      <c r="K25" s="15">
        <v>766200</v>
      </c>
      <c r="L25" s="15">
        <v>748200</v>
      </c>
      <c r="M25" s="15">
        <v>534346</v>
      </c>
      <c r="N25" s="15">
        <v>434594</v>
      </c>
      <c r="O25" s="15">
        <v>303000</v>
      </c>
      <c r="P25" s="15">
        <v>303000</v>
      </c>
      <c r="Q25" s="15">
        <v>303000</v>
      </c>
      <c r="R25" s="15">
        <v>100000</v>
      </c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</row>
    <row r="26" spans="1:37" s="2" customFormat="1" ht="22.5" customHeight="1">
      <c r="A26" s="10" t="s">
        <v>3</v>
      </c>
      <c r="B26" s="11" t="s">
        <v>20</v>
      </c>
      <c r="C26" s="12">
        <v>57619216</v>
      </c>
      <c r="D26" s="12">
        <v>63187501.94</v>
      </c>
      <c r="E26" s="12">
        <v>66252326.05</v>
      </c>
      <c r="F26" s="12">
        <v>66999079.55</v>
      </c>
      <c r="G26" s="12">
        <v>67995013</v>
      </c>
      <c r="H26" s="12">
        <v>69215651.71</v>
      </c>
      <c r="I26" s="12">
        <v>68481314.81</v>
      </c>
      <c r="J26" s="12">
        <v>71781052.43</v>
      </c>
      <c r="K26" s="12">
        <v>72864418.7</v>
      </c>
      <c r="L26" s="12">
        <v>73982018.82</v>
      </c>
      <c r="M26" s="12">
        <v>74586246.95</v>
      </c>
      <c r="N26" s="12">
        <v>76481305.86</v>
      </c>
      <c r="O26" s="12">
        <v>77499501.96</v>
      </c>
      <c r="P26" s="12">
        <v>78666540.5</v>
      </c>
      <c r="Q26" s="12">
        <v>79851081.56</v>
      </c>
      <c r="R26" s="12">
        <v>80514699.64</v>
      </c>
      <c r="S26" s="26">
        <v>80197188.36</v>
      </c>
      <c r="T26" s="26">
        <v>80999160.24</v>
      </c>
      <c r="U26" s="26">
        <v>81809151.85</v>
      </c>
      <c r="V26" s="26">
        <v>82627243.36</v>
      </c>
      <c r="W26" s="26">
        <v>83453515.8</v>
      </c>
      <c r="X26" s="26">
        <v>84288050.96</v>
      </c>
      <c r="Y26" s="26">
        <v>85130931.47</v>
      </c>
      <c r="Z26" s="26">
        <v>85982240.78</v>
      </c>
      <c r="AA26" s="26">
        <v>86842063.19</v>
      </c>
      <c r="AB26" s="26">
        <v>87710483.82</v>
      </c>
      <c r="AC26" s="26">
        <v>88587588.66</v>
      </c>
      <c r="AD26" s="26">
        <v>89473464.54</v>
      </c>
      <c r="AE26" s="26">
        <v>90368199.19</v>
      </c>
      <c r="AF26" s="26">
        <v>91271881.18</v>
      </c>
      <c r="AG26" s="26">
        <v>92184599.99</v>
      </c>
      <c r="AH26" s="26">
        <v>93106445.99</v>
      </c>
      <c r="AI26" s="26">
        <v>94037510.45</v>
      </c>
      <c r="AJ26" s="26">
        <v>94977885.56</v>
      </c>
      <c r="AK26" s="26">
        <v>95927664.41</v>
      </c>
    </row>
    <row r="27" spans="1:37" s="5" customFormat="1" ht="22.5" customHeight="1">
      <c r="A27" s="10" t="s">
        <v>1</v>
      </c>
      <c r="B27" s="11" t="s">
        <v>23</v>
      </c>
      <c r="C27" s="12">
        <v>64705277</v>
      </c>
      <c r="D27" s="12">
        <v>70518111.58</v>
      </c>
      <c r="E27" s="12">
        <v>66252326.05</v>
      </c>
      <c r="F27" s="12">
        <v>66999079.55</v>
      </c>
      <c r="G27" s="12">
        <v>67995013</v>
      </c>
      <c r="H27" s="12">
        <v>69215651.71</v>
      </c>
      <c r="I27" s="12">
        <v>68481314.81</v>
      </c>
      <c r="J27" s="12">
        <v>71781052.43</v>
      </c>
      <c r="K27" s="12">
        <v>72864418.7</v>
      </c>
      <c r="L27" s="12">
        <v>73982018.82</v>
      </c>
      <c r="M27" s="12">
        <v>74586246.95</v>
      </c>
      <c r="N27" s="12">
        <v>76481305.86</v>
      </c>
      <c r="O27" s="12">
        <v>77499501.96</v>
      </c>
      <c r="P27" s="12">
        <v>78666540.5</v>
      </c>
      <c r="Q27" s="12">
        <v>79851081.56</v>
      </c>
      <c r="R27" s="12">
        <v>80514699.64</v>
      </c>
      <c r="S27" s="26">
        <v>80197188.36</v>
      </c>
      <c r="T27" s="26">
        <v>80999160.24</v>
      </c>
      <c r="U27" s="26">
        <v>81809151.85</v>
      </c>
      <c r="V27" s="26">
        <v>82627243.36</v>
      </c>
      <c r="W27" s="26">
        <v>83453515.8</v>
      </c>
      <c r="X27" s="26">
        <v>84288050.96</v>
      </c>
      <c r="Y27" s="26">
        <v>85130931.47</v>
      </c>
      <c r="Z27" s="26">
        <v>85982240.78</v>
      </c>
      <c r="AA27" s="26">
        <v>86842063.19</v>
      </c>
      <c r="AB27" s="26">
        <v>87710483.82</v>
      </c>
      <c r="AC27" s="26">
        <v>88587588.66</v>
      </c>
      <c r="AD27" s="26">
        <v>89473464.54</v>
      </c>
      <c r="AE27" s="26">
        <v>90368199.19</v>
      </c>
      <c r="AF27" s="26">
        <v>91271881.18</v>
      </c>
      <c r="AG27" s="26">
        <v>92184599.99</v>
      </c>
      <c r="AH27" s="26">
        <v>93106445.99</v>
      </c>
      <c r="AI27" s="26">
        <v>94037510.45</v>
      </c>
      <c r="AJ27" s="26">
        <v>94977885.56</v>
      </c>
      <c r="AK27" s="26">
        <v>95927664.41</v>
      </c>
    </row>
    <row r="28" spans="1:37" s="5" customFormat="1" ht="22.5" customHeight="1">
      <c r="A28" s="10" t="s">
        <v>4</v>
      </c>
      <c r="B28" s="11" t="s">
        <v>24</v>
      </c>
      <c r="C28" s="22">
        <v>-7086061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</row>
    <row r="29" spans="1:37" s="2" customFormat="1" ht="22.5" customHeight="1">
      <c r="A29" s="10" t="s">
        <v>5</v>
      </c>
      <c r="B29" s="11" t="s">
        <v>21</v>
      </c>
      <c r="C29" s="22"/>
      <c r="D29" s="22"/>
      <c r="E29" s="22"/>
      <c r="F29" s="22"/>
      <c r="G29" s="22"/>
      <c r="H29" s="22"/>
      <c r="I29" s="22"/>
      <c r="J29" s="22"/>
      <c r="K29" s="35"/>
      <c r="L29" s="22"/>
      <c r="M29" s="22"/>
      <c r="N29" s="22"/>
      <c r="O29" s="22"/>
      <c r="P29" s="22"/>
      <c r="Q29" s="22"/>
      <c r="R29" s="2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</row>
    <row r="30" spans="1:37" s="3" customFormat="1" ht="15" customHeight="1">
      <c r="A30" s="13" t="s">
        <v>40</v>
      </c>
      <c r="B30" s="23" t="s">
        <v>58</v>
      </c>
      <c r="C30" s="33">
        <f>(C6-C20-C24)/C26%</f>
        <v>32.85793685564899</v>
      </c>
      <c r="D30" s="16">
        <f>(D6-D20-D23)/D26%</f>
        <v>37.918652002972344</v>
      </c>
      <c r="E30" s="16">
        <f>(E6-E20+E23)/E26%</f>
        <v>33.44827160223154</v>
      </c>
      <c r="F30" s="16">
        <f>(F6-F20+F23)/F26%</f>
        <v>31.96288830209758</v>
      </c>
      <c r="G30" s="16">
        <f>(G6-G20+G23)/G26%</f>
        <v>25.6870911400517</v>
      </c>
      <c r="H30" s="16">
        <f aca="true" t="shared" si="10" ref="H30:AK30">(H6-H20+H23)/H26%</f>
        <v>25.138822751973198</v>
      </c>
      <c r="I30" s="16">
        <f t="shared" si="10"/>
        <v>21.02763365445378</v>
      </c>
      <c r="J30" s="16">
        <f t="shared" si="10"/>
        <v>20.06100427970557</v>
      </c>
      <c r="K30" s="16">
        <f t="shared" si="10"/>
        <v>19.762732286780736</v>
      </c>
      <c r="L30" s="16">
        <f t="shared" si="10"/>
        <v>14.05746986345891</v>
      </c>
      <c r="M30" s="16">
        <f t="shared" si="10"/>
        <v>11.66434879855555</v>
      </c>
      <c r="N30" s="16">
        <f t="shared" si="10"/>
        <v>7.191299806083098</v>
      </c>
      <c r="O30" s="16">
        <f t="shared" si="10"/>
        <v>7.09681980000172</v>
      </c>
      <c r="P30" s="16">
        <f t="shared" si="10"/>
        <v>6.991536636850072</v>
      </c>
      <c r="Q30" s="16">
        <f t="shared" si="10"/>
        <v>-1.8223817316027913E-16</v>
      </c>
      <c r="R30" s="16">
        <f t="shared" si="10"/>
        <v>0</v>
      </c>
      <c r="S30" s="16">
        <f t="shared" si="10"/>
        <v>0</v>
      </c>
      <c r="T30" s="16">
        <f t="shared" si="10"/>
        <v>0</v>
      </c>
      <c r="U30" s="16">
        <f t="shared" si="10"/>
        <v>0</v>
      </c>
      <c r="V30" s="16">
        <f t="shared" si="10"/>
        <v>0</v>
      </c>
      <c r="W30" s="16">
        <f t="shared" si="10"/>
        <v>0</v>
      </c>
      <c r="X30" s="16">
        <f t="shared" si="10"/>
        <v>0</v>
      </c>
      <c r="Y30" s="16">
        <f t="shared" si="10"/>
        <v>0</v>
      </c>
      <c r="Z30" s="16">
        <f t="shared" si="10"/>
        <v>0</v>
      </c>
      <c r="AA30" s="16">
        <f t="shared" si="10"/>
        <v>0</v>
      </c>
      <c r="AB30" s="16">
        <f t="shared" si="10"/>
        <v>0</v>
      </c>
      <c r="AC30" s="16">
        <f t="shared" si="10"/>
        <v>0</v>
      </c>
      <c r="AD30" s="16">
        <f t="shared" si="10"/>
        <v>0</v>
      </c>
      <c r="AE30" s="16">
        <f t="shared" si="10"/>
        <v>0</v>
      </c>
      <c r="AF30" s="16">
        <f t="shared" si="10"/>
        <v>0</v>
      </c>
      <c r="AG30" s="16">
        <f t="shared" si="10"/>
        <v>0</v>
      </c>
      <c r="AH30" s="16">
        <f t="shared" si="10"/>
        <v>0</v>
      </c>
      <c r="AI30" s="16">
        <f t="shared" si="10"/>
        <v>0</v>
      </c>
      <c r="AJ30" s="16">
        <f t="shared" si="10"/>
        <v>0</v>
      </c>
      <c r="AK30" s="16">
        <f t="shared" si="10"/>
        <v>0</v>
      </c>
    </row>
    <row r="31" spans="1:37" s="3" customFormat="1" ht="28.5" customHeight="1">
      <c r="A31" s="13" t="s">
        <v>41</v>
      </c>
      <c r="B31" s="23" t="s">
        <v>59</v>
      </c>
      <c r="C31" s="21">
        <f>(C7+C11-C20)/C26%</f>
        <v>32.85793685564899</v>
      </c>
      <c r="D31" s="21">
        <f>(D7+D11-D20)/D26%</f>
        <v>37.03243242978566</v>
      </c>
      <c r="E31" s="21">
        <v>33.45</v>
      </c>
      <c r="F31" s="21">
        <v>31.96</v>
      </c>
      <c r="G31" s="21">
        <v>25.69</v>
      </c>
      <c r="H31" s="21">
        <v>25.14</v>
      </c>
      <c r="I31" s="21">
        <v>21.03</v>
      </c>
      <c r="J31" s="21">
        <v>20.06</v>
      </c>
      <c r="K31" s="21">
        <v>19.76</v>
      </c>
      <c r="L31" s="21">
        <v>14.06</v>
      </c>
      <c r="M31" s="21">
        <v>11.66</v>
      </c>
      <c r="N31" s="21">
        <v>7.19</v>
      </c>
      <c r="O31" s="21">
        <v>7.1</v>
      </c>
      <c r="P31" s="21">
        <v>6.99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0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0</v>
      </c>
      <c r="AJ31" s="21">
        <v>0</v>
      </c>
      <c r="AK31" s="21">
        <v>0</v>
      </c>
    </row>
    <row r="32" spans="1:37" s="3" customFormat="1" ht="15" customHeight="1">
      <c r="A32" s="13" t="s">
        <v>42</v>
      </c>
      <c r="B32" s="23" t="s">
        <v>55</v>
      </c>
      <c r="C32" s="16">
        <f>C19/C26%</f>
        <v>0</v>
      </c>
      <c r="D32" s="16">
        <f>D19/D26%</f>
        <v>4.733063767641642</v>
      </c>
      <c r="E32" s="16">
        <f aca="true" t="shared" si="11" ref="E32:AK32">E19/E26%</f>
        <v>4.5816324361339165</v>
      </c>
      <c r="F32" s="16">
        <f t="shared" si="11"/>
        <v>3.1111331140667886</v>
      </c>
      <c r="G32" s="16">
        <f t="shared" si="11"/>
        <v>7.543197116529707</v>
      </c>
      <c r="H32" s="16">
        <f t="shared" si="11"/>
        <v>1.5828162170460622</v>
      </c>
      <c r="I32" s="16">
        <f t="shared" si="11"/>
        <v>5.718745063329488</v>
      </c>
      <c r="J32" s="16">
        <f t="shared" si="11"/>
        <v>1.139795812826591</v>
      </c>
      <c r="K32" s="16">
        <f t="shared" si="11"/>
        <v>1.123989890555457</v>
      </c>
      <c r="L32" s="16">
        <f t="shared" si="11"/>
        <v>6.490518772788472</v>
      </c>
      <c r="M32" s="16">
        <f t="shared" si="11"/>
        <v>3.0686541334280126</v>
      </c>
      <c r="N32" s="16">
        <f t="shared" si="11"/>
        <v>4.824536948616374</v>
      </c>
      <c r="O32" s="16">
        <f t="shared" si="11"/>
        <v>0.46336292610673196</v>
      </c>
      <c r="P32" s="16">
        <f t="shared" si="11"/>
        <v>0.4575585728216941</v>
      </c>
      <c r="Q32" s="16">
        <f t="shared" si="11"/>
        <v>7.339662213086247</v>
      </c>
      <c r="R32" s="16">
        <f t="shared" si="11"/>
        <v>0.19706543116901082</v>
      </c>
      <c r="S32" s="16">
        <f t="shared" si="11"/>
        <v>0.07425025891518675</v>
      </c>
      <c r="T32" s="16">
        <f t="shared" si="11"/>
        <v>0.07461779828447268</v>
      </c>
      <c r="U32" s="16">
        <f t="shared" si="11"/>
        <v>0.07498717272180107</v>
      </c>
      <c r="V32" s="16">
        <f t="shared" si="11"/>
        <v>0.07535836543488433</v>
      </c>
      <c r="W32" s="16">
        <f t="shared" si="11"/>
        <v>0.07573140495537996</v>
      </c>
      <c r="X32" s="16">
        <f t="shared" si="11"/>
        <v>0.07610627991676129</v>
      </c>
      <c r="Y32" s="16">
        <f t="shared" si="11"/>
        <v>0.07648302312179552</v>
      </c>
      <c r="Z32" s="16">
        <f t="shared" si="11"/>
        <v>0.0768616279367452</v>
      </c>
      <c r="AA32" s="16">
        <f t="shared" si="11"/>
        <v>0.07724209621003594</v>
      </c>
      <c r="AB32" s="16">
        <f t="shared" si="11"/>
        <v>0.07762446065139035</v>
      </c>
      <c r="AC32" s="16">
        <f t="shared" si="11"/>
        <v>0.07800870420486282</v>
      </c>
      <c r="AD32" s="16">
        <f t="shared" si="11"/>
        <v>0.07839486305869162</v>
      </c>
      <c r="AE32" s="16">
        <f t="shared" si="11"/>
        <v>0.07878292434522507</v>
      </c>
      <c r="AF32" s="16">
        <f t="shared" si="11"/>
        <v>0.07917291619911805</v>
      </c>
      <c r="AG32" s="16">
        <f t="shared" si="11"/>
        <v>0.07956482970903653</v>
      </c>
      <c r="AH32" s="16">
        <f t="shared" si="11"/>
        <v>0.07995868514624205</v>
      </c>
      <c r="AI32" s="16">
        <f t="shared" si="11"/>
        <v>0.08035449858083732</v>
      </c>
      <c r="AJ32" s="16">
        <f t="shared" si="11"/>
        <v>0.08075226095820867</v>
      </c>
      <c r="AK32" s="16">
        <f t="shared" si="11"/>
        <v>0.07805826448558273</v>
      </c>
    </row>
    <row r="33" spans="1:37" s="3" customFormat="1" ht="25.5" customHeight="1">
      <c r="A33" s="13" t="s">
        <v>43</v>
      </c>
      <c r="B33" s="23" t="s">
        <v>56</v>
      </c>
      <c r="C33" s="21">
        <f>(C20+C25)/C26%</f>
        <v>0</v>
      </c>
      <c r="D33" s="21">
        <f>(D20+D25)/D26%</f>
        <v>4.733063767641642</v>
      </c>
      <c r="E33" s="21">
        <v>3.74</v>
      </c>
      <c r="F33" s="21">
        <v>3.11</v>
      </c>
      <c r="G33" s="21">
        <v>7.54</v>
      </c>
      <c r="H33" s="21">
        <v>1.58</v>
      </c>
      <c r="I33" s="21">
        <v>5.72</v>
      </c>
      <c r="J33" s="21">
        <v>1.14</v>
      </c>
      <c r="K33" s="21">
        <v>1.12</v>
      </c>
      <c r="L33" s="21">
        <v>6.49</v>
      </c>
      <c r="M33" s="21">
        <v>3.07</v>
      </c>
      <c r="N33" s="21">
        <v>4.82</v>
      </c>
      <c r="O33" s="21">
        <v>0.46</v>
      </c>
      <c r="P33" s="21">
        <v>0.46</v>
      </c>
      <c r="Q33" s="21">
        <v>7.34</v>
      </c>
      <c r="R33" s="21">
        <v>0.2</v>
      </c>
      <c r="S33" s="21">
        <v>0.07</v>
      </c>
      <c r="T33" s="21">
        <v>0.07</v>
      </c>
      <c r="U33" s="21">
        <v>0.07</v>
      </c>
      <c r="V33" s="21">
        <v>0.08</v>
      </c>
      <c r="W33" s="21">
        <v>0.08</v>
      </c>
      <c r="X33" s="21">
        <v>0.08</v>
      </c>
      <c r="Y33" s="21">
        <v>0.08</v>
      </c>
      <c r="Z33" s="21">
        <v>0.08</v>
      </c>
      <c r="AA33" s="21">
        <v>0.08</v>
      </c>
      <c r="AB33" s="21">
        <v>0.08</v>
      </c>
      <c r="AC33" s="21">
        <v>0.08</v>
      </c>
      <c r="AD33" s="21">
        <v>0.08</v>
      </c>
      <c r="AE33" s="21">
        <v>0.08</v>
      </c>
      <c r="AF33" s="21">
        <v>0.08</v>
      </c>
      <c r="AG33" s="21">
        <v>0.08</v>
      </c>
      <c r="AH33" s="21">
        <v>0.08</v>
      </c>
      <c r="AI33" s="21">
        <v>0.08</v>
      </c>
      <c r="AJ33" s="21">
        <v>0.08</v>
      </c>
      <c r="AK33" s="21">
        <v>0.08</v>
      </c>
    </row>
    <row r="35" spans="13:16" ht="11.25">
      <c r="M35" s="1" t="s">
        <v>52</v>
      </c>
      <c r="N35" s="36"/>
      <c r="O35" s="36"/>
      <c r="P35" s="36"/>
    </row>
  </sheetData>
  <mergeCells count="2">
    <mergeCell ref="N35:P35"/>
    <mergeCell ref="A2:J2"/>
  </mergeCells>
  <printOptions gridLines="1" verticalCentered="1"/>
  <pageMargins left="0.1968503937007874" right="0.1968503937007874" top="0.1968503937007874" bottom="0.15748031496062992" header="0.5118110236220472" footer="0.31496062992125984"/>
  <pageSetup horizontalDpi="600" verticalDpi="600" orientation="landscape" paperSize="9" scale="90" r:id="rId1"/>
  <headerFooter alignWithMargins="0">
    <oddHeader>&amp;R&amp;9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2007-10-04T12:10:43Z</cp:lastPrinted>
  <dcterms:created xsi:type="dcterms:W3CDTF">1998-12-09T13:02:10Z</dcterms:created>
  <dcterms:modified xsi:type="dcterms:W3CDTF">2007-12-30T15:31:26Z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